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kac.p\Desktop\Zpráva 2020 (za 2019)\Příprava\NAČISTO\"/>
    </mc:Choice>
  </mc:AlternateContent>
  <bookViews>
    <workbookView xWindow="0" yWindow="0" windowWidth="21570" windowHeight="10215"/>
  </bookViews>
  <sheets>
    <sheet name="NAVIGACE" sheetId="2" r:id="rId1"/>
    <sheet name="KP" sheetId="3" r:id="rId2"/>
    <sheet name="RR" sheetId="4" r:id="rId3"/>
    <sheet name="SMT" sheetId="5" r:id="rId4"/>
    <sheet name="SPRP" sheetId="6" r:id="rId5"/>
    <sheet name="SV" sheetId="7" r:id="rId6"/>
    <sheet name="ZPZ" sheetId="9" r:id="rId7"/>
    <sheet name="KON" sheetId="8" r:id="rId8"/>
    <sheet name="ZD" sheetId="10" r:id="rId9"/>
  </sheets>
  <externalReferences>
    <externalReference r:id="rId10"/>
    <externalReference r:id="rId11"/>
  </externalReferences>
  <definedNames>
    <definedName name="KPP">NAVIGACE!$D$8</definedName>
    <definedName name="SEZNAM" localSheetId="0">[1]seznam!$A$1:$A$17</definedName>
    <definedName name="SEZNAM">[2]seznam!$A$1:$A$17</definedName>
  </definedNames>
  <calcPr calcId="152511" iterateDelta="1E-4"/>
</workbook>
</file>

<file path=xl/calcChain.xml><?xml version="1.0" encoding="utf-8"?>
<calcChain xmlns="http://schemas.openxmlformats.org/spreadsheetml/2006/main">
  <c r="D4" i="7" l="1"/>
  <c r="C14" i="7" l="1"/>
  <c r="C11" i="7"/>
  <c r="C10" i="7"/>
  <c r="C7" i="7"/>
  <c r="C4" i="7"/>
  <c r="C9" i="7"/>
  <c r="C9" i="9" l="1"/>
  <c r="C7" i="9"/>
  <c r="E4" i="8" l="1"/>
  <c r="C4" i="8"/>
  <c r="C10" i="6" l="1"/>
  <c r="C9" i="6"/>
  <c r="C8" i="6"/>
  <c r="B10" i="6"/>
  <c r="B9" i="6"/>
  <c r="B8" i="6"/>
  <c r="C5" i="6"/>
  <c r="B5" i="6"/>
  <c r="C4" i="6"/>
  <c r="B4" i="6"/>
  <c r="C25" i="8" l="1"/>
  <c r="B25" i="8"/>
  <c r="C13" i="8"/>
  <c r="B13" i="8"/>
  <c r="C12" i="8"/>
  <c r="B12" i="8"/>
  <c r="C9" i="8"/>
  <c r="B9" i="8"/>
  <c r="C7" i="8" l="1"/>
  <c r="B7" i="8"/>
  <c r="C6" i="8"/>
  <c r="B6" i="8"/>
  <c r="D5" i="8"/>
  <c r="C5" i="8"/>
  <c r="B5" i="8"/>
  <c r="C4" i="9" l="1"/>
  <c r="C5" i="9"/>
  <c r="C10" i="9"/>
  <c r="B10" i="9"/>
  <c r="B5" i="9"/>
  <c r="B4" i="9"/>
  <c r="C9" i="5" l="1"/>
  <c r="C8" i="5"/>
  <c r="C7" i="5"/>
  <c r="C6" i="5"/>
  <c r="C5" i="5"/>
  <c r="C4" i="5"/>
  <c r="B9" i="5"/>
  <c r="B8" i="5"/>
  <c r="B7" i="5"/>
  <c r="B6" i="5"/>
  <c r="B5" i="5"/>
  <c r="B4" i="5"/>
  <c r="C4" i="4" l="1"/>
  <c r="B5" i="4"/>
  <c r="C5" i="4"/>
  <c r="C6" i="3" l="1"/>
  <c r="B6" i="3"/>
</calcChain>
</file>

<file path=xl/sharedStrings.xml><?xml version="1.0" encoding="utf-8"?>
<sst xmlns="http://schemas.openxmlformats.org/spreadsheetml/2006/main" count="163" uniqueCount="111">
  <si>
    <t>KON</t>
  </si>
  <si>
    <t>ZPZ</t>
  </si>
  <si>
    <t>SV</t>
  </si>
  <si>
    <t>SPRP</t>
  </si>
  <si>
    <t>SMT</t>
  </si>
  <si>
    <t>RR</t>
  </si>
  <si>
    <t>Zjišťované nedostatky</t>
  </si>
  <si>
    <t>Počet provedených kontrol</t>
  </si>
  <si>
    <t>Předmět kontroly</t>
  </si>
  <si>
    <t>Odbor regionálního rozvoje</t>
  </si>
  <si>
    <t>Odbor strategie, přípravy a realizace projektů</t>
  </si>
  <si>
    <t>Odbor sociálních věcí</t>
  </si>
  <si>
    <t>Odbor životního prostředí a zemědělství</t>
  </si>
  <si>
    <t>Odbor kontroly</t>
  </si>
  <si>
    <t>ZPĚT NA NAVIGACI</t>
  </si>
  <si>
    <t>Odbor školství, mládeže a tělovýchovy</t>
  </si>
  <si>
    <t>Odbor kultury a památkové péče</t>
  </si>
  <si>
    <t>KP</t>
  </si>
  <si>
    <t>Objem kontrolovaných veřej. prostředků   (tis. Kč)</t>
  </si>
  <si>
    <t>Program na záchranu a obnovu kulturních památek Ústeckého kraje pro rok 2017</t>
  </si>
  <si>
    <t>Kontrola hospodaření s dotací na přímé neinvestiční náklady</t>
  </si>
  <si>
    <t>Kontrola odstranění nedostatků zjištěných veřejnosprávní kontrolou</t>
  </si>
  <si>
    <t>Dotační program na výměnu zastaralých zdrojů tepla na pevná paliva (kotlíková dotace)</t>
  </si>
  <si>
    <t>Fond vodního hospodářství Ústeckého kraje</t>
  </si>
  <si>
    <t>Podpora Ústeckého kraje v oblasti prorodinných aktivit 2017</t>
  </si>
  <si>
    <t xml:space="preserve">Kontrolami u PO bylo v největší míře zjišťováno nedodržování povinností stanovených zákonem č. 320/2001 Sb. a postupů řídící kontroly dle ustanovení jeho prováděcí vyhlášky č.  416/2004 Sb. (výdajové operace byly uskutečňovány před schválením příkazce operace či hlavní účetní, řídící kontrola u vydaných faktur neprobíhala v souladu s vyhláškou, nepřípustné slučování funkce příkazce operace a správce rozpočtu), dále ustanovení zákona č. 563/1991 Sb., o účetnictví, jeho prováděcí vyhlášky č. 410/2009 Sb. a ČUS č. 701 - 710 (různorodost účetních metod, nesprávné oceňování, evidence a účtování majetku, časové rozlišení, náležitosti účetních dokladů, správnost účtování, nedostatky v procesu inventarizace a nesrovnalosti v oblasti cestovních náhrad), rozpočtových pravidel  (hospodaření s fondy) a v neposlední řadě nerespektování pokynů zřizovatele (oblast odpisů, zadávání zakázek a vyřazování majetku). </t>
  </si>
  <si>
    <t>Veřejnosprávní kontroly na místě dle odborů - 2019</t>
  </si>
  <si>
    <t>Odbor zdravotnictví</t>
  </si>
  <si>
    <t>ZD</t>
  </si>
  <si>
    <t>Podpora lékařských a zdravotnických vzdělávacích akcí - 2018</t>
  </si>
  <si>
    <t>Podpora aktivit zaměřených na zlepšení zdravotního stavu obyvatel - 2018</t>
  </si>
  <si>
    <t>Program na záchranu a obnovu drobných památek a architektury dotvářející kulturní krajinu Ústeckého kraje rok 2018</t>
  </si>
  <si>
    <t>Program na záchranu a obnovu kulturních památek Ústeckého kraje pro rok 2018</t>
  </si>
  <si>
    <t>Program podpory aktivit stálých profesionálních divadelních souborů a hudebních těles působících na území Ústeckého kraje na rok 2018</t>
  </si>
  <si>
    <t>Zajištění výkonu regionálních funkcí knihoven v Ústeckém kraji 2018</t>
  </si>
  <si>
    <t>Program obnovy venkova Ústeckého kraje 2018</t>
  </si>
  <si>
    <t>Inovační vouchery 2018</t>
  </si>
  <si>
    <t>Dotační program "Volný čas 2018"</t>
  </si>
  <si>
    <t>Dotační program "Prevence rizikového chování v Ústeckém kraji v roce 2018"</t>
  </si>
  <si>
    <t>Dotační program "Podpora mládeže 2018"</t>
  </si>
  <si>
    <t>Dotační program  "Sport 2018"</t>
  </si>
  <si>
    <t>Mimoškolní výchova žáků zaměřená na jejich všestranný rozvoj PAŽIT_2018</t>
  </si>
  <si>
    <t>Příspěvek na dojíždění pro žáky středních škol ve školním roce 2017/2018</t>
  </si>
  <si>
    <t>Stipendium pro žáky středních škol ve vybraných oborech vzdělávání ve školním roce 2017/2018</t>
  </si>
  <si>
    <t>Fond Ústeckého kraje 2017</t>
  </si>
  <si>
    <t>Fond Ústeckého kraje 2016</t>
  </si>
  <si>
    <t>udržitelnost projektu GG OP VK</t>
  </si>
  <si>
    <t>Dotační program „Podpora začínajících podnikatelů v Ústeckém kraji pro rok 2017“</t>
  </si>
  <si>
    <t>Dotační program „Podpora začínajících podnikatelů v Ústeckém kraji pro rok 2018“</t>
  </si>
  <si>
    <t>Podpora sociálních služeb v Ústeckém kraji 2018</t>
  </si>
  <si>
    <t>Podpora Ústeckého kraje na sociální služby  2018 - malý dotační program</t>
  </si>
  <si>
    <t>Podpora Ústeckého kraje v oblasti prorodinných aktivit 2018</t>
  </si>
  <si>
    <t>Podpora Ústeckého kraje v oblasti prorodinných aktivit 2016</t>
  </si>
  <si>
    <t>Podpora Ústeckého kraje na sociální služby protidrogové politiky 2018</t>
  </si>
  <si>
    <t>Program podpory rozvoje zemědělství a venkovských oblastí Ústeckého kraje v roce 2018</t>
  </si>
  <si>
    <t>Program pro rozvoj eko-agro oblastí v Ústeckém kraji,  oblast podpory obnovy krajiny a biodiverzity v roce 2018</t>
  </si>
  <si>
    <t>Program na podporu záchranných stanic na území Ústeckého kraje 2018</t>
  </si>
  <si>
    <t>Program pro rozvoj eko-agro oblastí v Ústeckém kraji, oblast podpory rozvoje EVVO v roce 2018</t>
  </si>
  <si>
    <t>Program pro rozvoj eko-agro oblastí v Ústeckém kraji, oblast podpory rybářství a rybníkářství v roce 2018</t>
  </si>
  <si>
    <t>Program pro rozvoj eko-agro oblastí v Ústeckém kraji, oblast podpory včelařství v roce 2018</t>
  </si>
  <si>
    <t>Kontroly hospodaření příspěvkové organizace kraje</t>
  </si>
  <si>
    <t>Dotační program "Podpora sociálních služeb v Ústeckém kraji 2018"</t>
  </si>
  <si>
    <t>Dotační program  "Podpora vybraných sociálních služeb v Ústeckém kraji 2018"</t>
  </si>
  <si>
    <t>Dotační program "Podpora Ústeckého kraje na sociální služby  2018 - malý dotační program"</t>
  </si>
  <si>
    <t>Program pro podporu odpadového hospodářství obcí v Ústeckém kraji na období 2017 - 2025</t>
  </si>
  <si>
    <t>Účelové neinvestiční dotace obcím na výdaje jednotek sboru dobrovolných hasičů obcí</t>
  </si>
  <si>
    <t>Dotační program "Podpory regionální kulturní činnosti na rok 2018"</t>
  </si>
  <si>
    <t>Dotační program "Program na záchranu a obnovu kulturních památek Ústeckého kraje pro rok 2018"</t>
  </si>
  <si>
    <t>Dotační program "Program na záchranu a obnovu drobných památek a architektury dotvářející kulturní krajinu Ústeckého kraje pro rok 2018"</t>
  </si>
  <si>
    <t>Podpora vybraných služeb zdravotní péče 2017</t>
  </si>
  <si>
    <t>Podpora aktivit zaměřených na zlepšení zdravotního stavu obyvatel Ústeckého kraje 2017</t>
  </si>
  <si>
    <t>Podpora lékařských a vzdělávacích akcí 2017</t>
  </si>
  <si>
    <t>Podpora zvýšení komfortu pacientů při poskytování následné a dlouhodobé lůžkové péče 2017</t>
  </si>
  <si>
    <t>Zajištění lékařské pohotovostní služby 2017</t>
  </si>
  <si>
    <t>Koncepce financování sportů s širokou mládežnickou základnou v Ústeckém kraji 2017</t>
  </si>
  <si>
    <t>Fond Ústeckého kraje - individuální dotace 2017</t>
  </si>
  <si>
    <t>Fond Ústeckého kraje - individuální dotace 2018</t>
  </si>
  <si>
    <t>Podpora začínajících podnikatelů v Ústeckém kraji 2017</t>
  </si>
  <si>
    <t>Fond Ústeckého kraje 2018</t>
  </si>
  <si>
    <t>Podpora sociálních služeb v Ústeckém kraji 2016</t>
  </si>
  <si>
    <t>Podpora sociálních služeb v Ústeckém kraji 2015</t>
  </si>
  <si>
    <t>Podpora vybraných sociálních služeb v Ústeckém kraji 2017</t>
  </si>
  <si>
    <t>Podpora vybraných sociálních služeb v Ústeckém kraji 2018</t>
  </si>
  <si>
    <t>Program 2018 na podporu nové techniky, výstavby požárních zbrojnic pro jednotky SDH a podporu spolků a veřejně prospěšných organizací působících na poli požární ochrany, ochrany obyvatelstva a ostatních složek IZS dle zákona č. 239/2000 Sb., o integrovaném záchranném systému a o změně některých zákonů, ve znění pozdějších předpisů, z rozpočtu Ústeckého kraje</t>
  </si>
  <si>
    <t>Zajištění výkonu regionálních funkcí knihoven v Ústeckém kraji v roce 2018</t>
  </si>
  <si>
    <t>Podpora vybraných služeb zdravotní péče 2018</t>
  </si>
  <si>
    <t>Zajištění lékařské pohotovostní služby 2018</t>
  </si>
  <si>
    <t xml:space="preserve">Státní příspěvek pro zřizovatele zařízení pro děti vyžadující okamžitou pomoc za období 2016 - 2019 </t>
  </si>
  <si>
    <t>Program "Dobrá střední škola v Ústeckém kraji 2017/2018 – nezřizována Ústeckým krajem"</t>
  </si>
  <si>
    <t>Individuální účelová dotace poskytnutá na realizaci projektu "Krajský slet 2018 - 100 let České republiky"</t>
  </si>
  <si>
    <t>Hotová obnova neodpovídá závaznému stanovisku, vydanému orgánem státní památkové péče.</t>
  </si>
  <si>
    <t>Dotační program "Podpora Ústeckého kraje v oblasti prorodinných aktivit 2018"</t>
  </si>
  <si>
    <t xml:space="preserve">Kontrolovaný subjekt nedoložil doklady, které po něm kontrolující skupina požadovala, dále byly doloženy doklady, které se týkaly jiného projektu, proto mu byla vyměřena vratka. Jednalo se o uspořádání festivalu krajinného umění. Příjemce se po doručení protokolu o ukončení kontroly neodvolal a vratnou část dotace stále nezaplatil. Složka byla předána na ekonomický odbor k vymáhání. </t>
  </si>
  <si>
    <t>Příjemce nevedl dotaci a část nákladů dotace za jednotlivé sociální služby v účetnictví odděleně. Úhrady neuznatelných nákladů, nevznikly v době realizace projektu.</t>
  </si>
  <si>
    <t xml:space="preserve">Skutečně uhrazená cena díla nebyla zveřejněna na profilu zadavatele. Náklady nevznikly v době realizace projektu. </t>
  </si>
  <si>
    <t>Na profilu zadavatele uveřejněna smlouva z VZ po stanoveném termínu.</t>
  </si>
  <si>
    <t>Porušení smluvních podmínek - překročen závazný ukazatel (neuznatelné náklady).</t>
  </si>
  <si>
    <t>Úhrada neuznatelného nákladu, nesouvisel s projektem.</t>
  </si>
  <si>
    <t xml:space="preserve">Příjemce nevedl dotaci a část nákladů dotace za jednotlivé sociální služby v účetnictví odděleně. </t>
  </si>
  <si>
    <t>Úhrada neuznatelného nákladu a úhrada nákladu projektu po termínu realizace projektu.</t>
  </si>
  <si>
    <t>Neuznatelné náklady, nesouvisely s projektem.</t>
  </si>
  <si>
    <t>Náklady projektu uhrazeny po termínu realizace projektu.</t>
  </si>
  <si>
    <t>Neuznatelné náklady projektu, vznikly mimo dobu realizace projektu</t>
  </si>
  <si>
    <t>Kontrola udržitelnosti projektů OP VK GG.</t>
  </si>
  <si>
    <t>Objem zjištěných nedostatků                     (tis. Kč)</t>
  </si>
  <si>
    <t>Objem zjištěného porušení rozpočtové kázně              (tis.Kč)</t>
  </si>
  <si>
    <t>Drobné nedostatky - vnitřní předpis, likvidace majetku, inventarizace.</t>
  </si>
  <si>
    <t>Podpora sociálních služeb v rámci projektu POSOSUK 2 - 2018</t>
  </si>
  <si>
    <t>Překročení závazného finančního ukazatele - kontrolovaná osoba částku vrátila na účet poskytovatele.</t>
  </si>
  <si>
    <t>Neuznatelné náklady projektu, nevznikly v době realizace projektu.</t>
  </si>
  <si>
    <t>nedostatky spočívající v nedodržení podmínky vést oddělené účetnictví a zaúčtování neuznatelného nákladu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</si>
</sst>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color theme="0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rgb="FF0070C0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12"/>
      <color rgb="FF0070C0"/>
      <name val="Calibri"/>
      <family val="2"/>
      <charset val="238"/>
      <scheme val="minor"/>
    </font>
    <font>
      <b/>
      <sz val="11"/>
      <color rgb="FF0070C0"/>
      <name val="Arial"/>
      <family val="2"/>
      <charset val="238"/>
    </font>
    <font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8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11">
    <xf numFmtId="0" fontId="0" fillId="0" borderId="0" xfId="0"/>
    <xf numFmtId="0" fontId="2" fillId="0" borderId="2" xfId="0" applyFont="1" applyBorder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horizontal="justify" vertical="justify" wrapText="1"/>
    </xf>
    <xf numFmtId="0" fontId="9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8" fillId="0" borderId="0" xfId="0" applyFont="1" applyAlignment="1"/>
    <xf numFmtId="0" fontId="8" fillId="3" borderId="0" xfId="0" applyFont="1" applyFill="1"/>
    <xf numFmtId="0" fontId="0" fillId="3" borderId="0" xfId="0" applyFill="1"/>
    <xf numFmtId="0" fontId="12" fillId="0" borderId="0" xfId="0" applyFont="1" applyAlignment="1">
      <alignment vertical="center"/>
    </xf>
    <xf numFmtId="0" fontId="0" fillId="0" borderId="0" xfId="0" applyFont="1"/>
    <xf numFmtId="0" fontId="13" fillId="3" borderId="0" xfId="1" applyFont="1" applyFill="1"/>
    <xf numFmtId="0" fontId="14" fillId="0" borderId="0" xfId="1" applyFont="1" applyAlignment="1">
      <alignment vertical="center"/>
    </xf>
    <xf numFmtId="0" fontId="15" fillId="4" borderId="0" xfId="1" applyFont="1" applyFill="1" applyAlignment="1">
      <alignment horizontal="center" vertical="center"/>
    </xf>
    <xf numFmtId="0" fontId="16" fillId="4" borderId="0" xfId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5" fillId="0" borderId="0" xfId="0" applyFont="1" applyFill="1"/>
    <xf numFmtId="0" fontId="6" fillId="0" borderId="0" xfId="0" applyFont="1" applyFill="1"/>
    <xf numFmtId="49" fontId="3" fillId="0" borderId="0" xfId="0" applyNumberFormat="1" applyFont="1" applyFill="1" applyAlignment="1">
      <alignment horizontal="left"/>
    </xf>
    <xf numFmtId="0" fontId="8" fillId="0" borderId="5" xfId="0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/>
    </xf>
    <xf numFmtId="0" fontId="8" fillId="0" borderId="7" xfId="0" applyFont="1" applyBorder="1"/>
    <xf numFmtId="1" fontId="8" fillId="0" borderId="1" xfId="0" applyNumberFormat="1" applyFont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 vertical="center"/>
    </xf>
    <xf numFmtId="0" fontId="8" fillId="0" borderId="4" xfId="0" applyFont="1" applyBorder="1"/>
    <xf numFmtId="49" fontId="5" fillId="0" borderId="0" xfId="0" applyNumberFormat="1" applyFont="1" applyFill="1" applyAlignment="1">
      <alignment horizontal="left" vertical="center"/>
    </xf>
    <xf numFmtId="0" fontId="8" fillId="0" borderId="7" xfId="0" applyFont="1" applyBorder="1" applyAlignment="1">
      <alignment horizontal="justify" vertical="justify" wrapText="1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8" fillId="0" borderId="0" xfId="0" applyFont="1" applyFill="1"/>
    <xf numFmtId="0" fontId="2" fillId="0" borderId="7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 wrapText="1"/>
    </xf>
    <xf numFmtId="0" fontId="17" fillId="0" borderId="2" xfId="0" applyFont="1" applyBorder="1" applyAlignment="1">
      <alignment horizontal="justify" vertical="center" wrapText="1"/>
    </xf>
    <xf numFmtId="0" fontId="17" fillId="0" borderId="4" xfId="0" applyFont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4" fillId="0" borderId="14" xfId="0" applyFont="1" applyFill="1" applyBorder="1" applyAlignment="1">
      <alignment horizontal="justify" vertical="center" wrapText="1"/>
    </xf>
    <xf numFmtId="0" fontId="8" fillId="0" borderId="2" xfId="0" applyFont="1" applyBorder="1" applyAlignment="1">
      <alignment horizontal="justify" vertical="justify" wrapText="1"/>
    </xf>
    <xf numFmtId="1" fontId="8" fillId="0" borderId="8" xfId="0" applyNumberFormat="1" applyFont="1" applyBorder="1" applyAlignment="1">
      <alignment horizontal="center" vertical="center"/>
    </xf>
    <xf numFmtId="0" fontId="8" fillId="0" borderId="9" xfId="0" applyFont="1" applyBorder="1"/>
    <xf numFmtId="0" fontId="17" fillId="0" borderId="14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vertical="center" wrapText="1"/>
    </xf>
    <xf numFmtId="164" fontId="3" fillId="0" borderId="13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164" fontId="8" fillId="3" borderId="13" xfId="0" applyNumberFormat="1" applyFont="1" applyFill="1" applyBorder="1" applyAlignment="1">
      <alignment vertical="center"/>
    </xf>
    <xf numFmtId="164" fontId="8" fillId="3" borderId="1" xfId="0" applyNumberFormat="1" applyFont="1" applyFill="1" applyBorder="1" applyAlignment="1">
      <alignment vertical="center"/>
    </xf>
    <xf numFmtId="0" fontId="13" fillId="0" borderId="0" xfId="1" applyFont="1" applyFill="1"/>
    <xf numFmtId="164" fontId="1" fillId="0" borderId="6" xfId="0" applyNumberFormat="1" applyFont="1" applyBorder="1" applyAlignment="1">
      <alignment horizontal="right" vertical="center"/>
    </xf>
    <xf numFmtId="164" fontId="3" fillId="0" borderId="6" xfId="0" applyNumberFormat="1" applyFont="1" applyFill="1" applyBorder="1" applyAlignment="1">
      <alignment horizontal="right" vertical="center" wrapText="1"/>
    </xf>
    <xf numFmtId="165" fontId="8" fillId="0" borderId="6" xfId="0" applyNumberFormat="1" applyFont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165" fontId="8" fillId="0" borderId="1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164" fontId="8" fillId="0" borderId="8" xfId="0" applyNumberFormat="1" applyFont="1" applyBorder="1" applyAlignment="1">
      <alignment horizontal="right" vertical="center"/>
    </xf>
    <xf numFmtId="164" fontId="8" fillId="0" borderId="5" xfId="0" applyNumberFormat="1" applyFont="1" applyBorder="1" applyAlignment="1">
      <alignment horizontal="right" vertical="center"/>
    </xf>
    <xf numFmtId="164" fontId="8" fillId="0" borderId="6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3" fillId="0" borderId="12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right" vertical="center" wrapText="1"/>
    </xf>
    <xf numFmtId="165" fontId="8" fillId="0" borderId="5" xfId="0" applyNumberFormat="1" applyFont="1" applyBorder="1" applyAlignment="1">
      <alignment horizontal="right" vertical="center" wrapText="1"/>
    </xf>
    <xf numFmtId="0" fontId="8" fillId="0" borderId="4" xfId="0" applyFont="1" applyBorder="1" applyAlignment="1">
      <alignment horizontal="justify" vertical="justify" wrapText="1"/>
    </xf>
    <xf numFmtId="0" fontId="8" fillId="0" borderId="11" xfId="0" applyFont="1" applyBorder="1" applyAlignment="1">
      <alignment horizontal="left" vertical="center" wrapText="1"/>
    </xf>
    <xf numFmtId="164" fontId="8" fillId="3" borderId="5" xfId="0" applyNumberFormat="1" applyFont="1" applyFill="1" applyBorder="1" applyAlignment="1">
      <alignment vertical="center"/>
    </xf>
    <xf numFmtId="0" fontId="8" fillId="0" borderId="16" xfId="0" applyFont="1" applyBorder="1" applyAlignment="1">
      <alignment horizontal="left" vertical="center" wrapText="1"/>
    </xf>
    <xf numFmtId="164" fontId="3" fillId="0" borderId="13" xfId="0" applyNumberFormat="1" applyFont="1" applyFill="1" applyBorder="1" applyAlignment="1">
      <alignment horizontal="right" vertical="center" wrapText="1"/>
    </xf>
    <xf numFmtId="165" fontId="8" fillId="0" borderId="13" xfId="0" applyNumberFormat="1" applyFont="1" applyBorder="1" applyAlignment="1">
      <alignment horizontal="right" vertical="center" wrapText="1"/>
    </xf>
    <xf numFmtId="0" fontId="8" fillId="0" borderId="14" xfId="0" applyFont="1" applyBorder="1" applyAlignment="1">
      <alignment horizontal="justify" vertical="justify" wrapText="1"/>
    </xf>
    <xf numFmtId="164" fontId="3" fillId="0" borderId="8" xfId="0" applyNumberFormat="1" applyFont="1" applyFill="1" applyBorder="1" applyAlignment="1">
      <alignment horizontal="right" vertical="center" wrapText="1"/>
    </xf>
    <xf numFmtId="165" fontId="8" fillId="0" borderId="8" xfId="0" applyNumberFormat="1" applyFont="1" applyBorder="1" applyAlignment="1">
      <alignment horizontal="right" vertical="center" wrapText="1"/>
    </xf>
    <xf numFmtId="0" fontId="8" fillId="0" borderId="9" xfId="0" applyFont="1" applyBorder="1" applyAlignment="1">
      <alignment horizontal="justify" vertical="justify" wrapText="1"/>
    </xf>
    <xf numFmtId="0" fontId="4" fillId="0" borderId="14" xfId="0" applyFont="1" applyFill="1" applyBorder="1" applyAlignment="1">
      <alignment vertical="center" wrapText="1"/>
    </xf>
    <xf numFmtId="0" fontId="19" fillId="0" borderId="0" xfId="0" applyFont="1" applyAlignment="1">
      <alignment horizontal="left"/>
    </xf>
    <xf numFmtId="0" fontId="3" fillId="0" borderId="2" xfId="0" applyFont="1" applyBorder="1" applyAlignment="1">
      <alignment wrapText="1"/>
    </xf>
    <xf numFmtId="0" fontId="8" fillId="0" borderId="2" xfId="0" applyFont="1" applyBorder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373380</xdr:colOff>
      <xdr:row>5</xdr:row>
      <xdr:rowOff>137160</xdr:rowOff>
    </xdr:to>
    <xdr:pic>
      <xdr:nvPicPr>
        <xdr:cNvPr id="1249" name="Obráze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98298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kr-ustecky.cz/Documents%20and%20Settings/johnova.i/Local%20Settings/Temporary%20Internet%20Files/Content.IE5/M7NE1T14/SV/Tabulka%20vyhodnocen&#237;%20v&#253;sledk&#367;%20kontroln&#237;%20&#269;innost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le\Kon\Documents%20and%20Settings\johnova.i\Local%20Settings\Temporary%20Internet%20Files\Content.IE5\M7NE1T14\SV\Tabulka%20vyhodnocen&#237;%20v&#253;sledk&#367;%20kontroln&#237;%20&#269;innos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nam"/>
      <sheetName val="odbor"/>
      <sheetName val="veřejnospr. kontroly na místě"/>
      <sheetName val="kontr. přenes. působ. obce"/>
      <sheetName val="kontr. dle zvl. zákonů"/>
    </sheetNames>
    <sheetDataSet>
      <sheetData sheetId="0">
        <row r="1">
          <cell r="A1" t="str">
            <v>VYBRAT OBLAST</v>
          </cell>
        </row>
        <row r="2">
          <cell r="A2" t="str">
            <v>školství</v>
          </cell>
        </row>
        <row r="3">
          <cell r="A3" t="str">
            <v>krizové řízení</v>
          </cell>
        </row>
        <row r="4">
          <cell r="A4" t="str">
            <v>kultura</v>
          </cell>
        </row>
        <row r="5">
          <cell r="A5" t="str">
            <v>zemědělství</v>
          </cell>
        </row>
        <row r="6">
          <cell r="A6" t="str">
            <v>zdravotnictví</v>
          </cell>
        </row>
        <row r="7">
          <cell r="A7" t="str">
            <v>průmysl  a obchod</v>
          </cell>
        </row>
        <row r="8">
          <cell r="A8" t="str">
            <v>obchod</v>
          </cell>
        </row>
        <row r="9">
          <cell r="A9" t="str">
            <v>finance</v>
          </cell>
        </row>
        <row r="10">
          <cell r="A10" t="str">
            <v>doprava</v>
          </cell>
        </row>
        <row r="11">
          <cell r="A11" t="str">
            <v>práce a sos. věci</v>
          </cell>
        </row>
        <row r="12">
          <cell r="A12" t="str">
            <v>životní prostředí</v>
          </cell>
        </row>
        <row r="13">
          <cell r="A13" t="str">
            <v>místní rozvoj</v>
          </cell>
        </row>
        <row r="14">
          <cell r="A14" t="str">
            <v>vnitro</v>
          </cell>
        </row>
        <row r="15">
          <cell r="A15" t="str">
            <v>obrana</v>
          </cell>
        </row>
        <row r="16">
          <cell r="A16" t="str">
            <v>RÚIAN</v>
          </cell>
        </row>
        <row r="17">
          <cell r="A17" t="str">
            <v>ostatní nezařazené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nam"/>
      <sheetName val="odbor"/>
      <sheetName val="veřejnospr. kontroly na místě"/>
      <sheetName val="kontr. přenes. působ. obce"/>
      <sheetName val="kontr. dle zvl. zákonů"/>
    </sheetNames>
    <sheetDataSet>
      <sheetData sheetId="0">
        <row r="1">
          <cell r="A1" t="str">
            <v>VYBRAT OBLAST</v>
          </cell>
        </row>
        <row r="2">
          <cell r="A2" t="str">
            <v>školství</v>
          </cell>
        </row>
        <row r="3">
          <cell r="A3" t="str">
            <v>krizové řízení</v>
          </cell>
        </row>
        <row r="4">
          <cell r="A4" t="str">
            <v>kultura</v>
          </cell>
        </row>
        <row r="5">
          <cell r="A5" t="str">
            <v>zemědělství</v>
          </cell>
        </row>
        <row r="6">
          <cell r="A6" t="str">
            <v>zdravotnictví</v>
          </cell>
        </row>
        <row r="7">
          <cell r="A7" t="str">
            <v>průmysl  a obchod</v>
          </cell>
        </row>
        <row r="8">
          <cell r="A8" t="str">
            <v>obchod</v>
          </cell>
        </row>
        <row r="9">
          <cell r="A9" t="str">
            <v>finance</v>
          </cell>
        </row>
        <row r="10">
          <cell r="A10" t="str">
            <v>doprava</v>
          </cell>
        </row>
        <row r="11">
          <cell r="A11" t="str">
            <v>práce a sos. věci</v>
          </cell>
        </row>
        <row r="12">
          <cell r="A12" t="str">
            <v>životní prostředí</v>
          </cell>
        </row>
        <row r="13">
          <cell r="A13" t="str">
            <v>místní rozvoj</v>
          </cell>
        </row>
        <row r="14">
          <cell r="A14" t="str">
            <v>vnitro</v>
          </cell>
        </row>
        <row r="15">
          <cell r="A15" t="str">
            <v>obrana</v>
          </cell>
        </row>
        <row r="16">
          <cell r="A16" t="str">
            <v>RÚIAN</v>
          </cell>
        </row>
        <row r="17">
          <cell r="A17" t="str">
            <v>ostatní nezařazené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kr-ustecky.cz/AppData/Local/Microsoft/Windows/Temporary%20Internet%20Files/Content.Outlook/AppData/Local/Microsoft/AppData/Local/Microsoft/Windows/Temporary%20Internet%20Files/Content.Outlook/DJCOG4DP/Ve&#345;ejnospr&#225;vn&#237;%20kontrola%20%20dle%20odbor&#367;.xls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kr-ustecky.cz/AppData/Local/Microsoft/Windows/Temporary%20Internet%20Files/Content.Outlook/AppData/Local/Microsoft/AppData/Local/Microsoft/Windows/Temporary%20Internet%20Files/Content.Outlook/DJCOG4DP/Ve&#345;ejnospr&#225;vn&#237;%20kontrola%20%20dle%20odbor&#367;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showGridLines="0" tabSelected="1" workbookViewId="0">
      <selection activeCell="B1" sqref="B1"/>
    </sheetView>
  </sheetViews>
  <sheetFormatPr defaultRowHeight="15" x14ac:dyDescent="0.25"/>
  <cols>
    <col min="2" max="2" width="7.85546875" customWidth="1"/>
    <col min="3" max="3" width="47.5703125" customWidth="1"/>
    <col min="4" max="4" width="19.140625" customWidth="1"/>
    <col min="5" max="6" width="41.42578125" customWidth="1"/>
  </cols>
  <sheetData>
    <row r="1" spans="1:6" x14ac:dyDescent="0.25">
      <c r="A1" s="2"/>
    </row>
    <row r="3" spans="1:6" ht="18" x14ac:dyDescent="0.25">
      <c r="D3" s="109"/>
      <c r="E3" s="109"/>
      <c r="F3" s="12"/>
    </row>
    <row r="4" spans="1:6" ht="18" x14ac:dyDescent="0.25">
      <c r="C4" s="110" t="s">
        <v>26</v>
      </c>
      <c r="D4" s="110"/>
    </row>
    <row r="7" spans="1:6" x14ac:dyDescent="0.25">
      <c r="D7" s="16"/>
    </row>
    <row r="8" spans="1:6" ht="15.75" x14ac:dyDescent="0.25">
      <c r="C8" s="13" t="s">
        <v>16</v>
      </c>
      <c r="D8" s="65" t="s">
        <v>17</v>
      </c>
      <c r="E8" s="13"/>
    </row>
    <row r="9" spans="1:6" ht="15.75" x14ac:dyDescent="0.25">
      <c r="C9" s="13"/>
      <c r="D9" s="17"/>
      <c r="E9" s="13"/>
    </row>
    <row r="10" spans="1:6" ht="15.75" x14ac:dyDescent="0.25">
      <c r="C10" s="13" t="s">
        <v>9</v>
      </c>
      <c r="D10" s="17" t="s">
        <v>5</v>
      </c>
      <c r="E10" s="13"/>
    </row>
    <row r="11" spans="1:6" ht="15.75" x14ac:dyDescent="0.25">
      <c r="C11" s="13"/>
      <c r="D11" s="17"/>
      <c r="E11" s="13"/>
    </row>
    <row r="12" spans="1:6" ht="15.75" x14ac:dyDescent="0.25">
      <c r="C12" s="13" t="s">
        <v>15</v>
      </c>
      <c r="D12" s="17" t="s">
        <v>4</v>
      </c>
      <c r="E12" s="13"/>
    </row>
    <row r="13" spans="1:6" ht="15.75" x14ac:dyDescent="0.25">
      <c r="C13" s="13"/>
      <c r="D13" s="17"/>
      <c r="E13" s="13"/>
    </row>
    <row r="14" spans="1:6" ht="15.75" x14ac:dyDescent="0.25">
      <c r="C14" s="13" t="s">
        <v>10</v>
      </c>
      <c r="D14" s="17" t="s">
        <v>3</v>
      </c>
      <c r="E14" s="13"/>
    </row>
    <row r="15" spans="1:6" ht="15.75" x14ac:dyDescent="0.25">
      <c r="C15" s="13"/>
      <c r="D15" s="17"/>
      <c r="E15" s="13"/>
    </row>
    <row r="16" spans="1:6" ht="15.75" x14ac:dyDescent="0.25">
      <c r="C16" s="13" t="s">
        <v>11</v>
      </c>
      <c r="D16" s="17" t="s">
        <v>2</v>
      </c>
      <c r="E16" s="13"/>
    </row>
    <row r="17" spans="3:5" ht="15.75" x14ac:dyDescent="0.25">
      <c r="C17" s="13"/>
      <c r="D17" s="17"/>
      <c r="E17" s="13"/>
    </row>
    <row r="18" spans="3:5" ht="15.75" x14ac:dyDescent="0.25">
      <c r="C18" s="13" t="s">
        <v>12</v>
      </c>
      <c r="D18" s="17" t="s">
        <v>1</v>
      </c>
      <c r="E18" s="13"/>
    </row>
    <row r="19" spans="3:5" ht="15.75" x14ac:dyDescent="0.25">
      <c r="C19" s="13"/>
      <c r="D19" s="17"/>
      <c r="E19" s="13"/>
    </row>
    <row r="20" spans="3:5" ht="15.75" x14ac:dyDescent="0.25">
      <c r="C20" s="13" t="s">
        <v>13</v>
      </c>
      <c r="D20" s="17" t="s">
        <v>0</v>
      </c>
      <c r="E20" s="13"/>
    </row>
    <row r="21" spans="3:5" x14ac:dyDescent="0.25">
      <c r="D21" s="13"/>
      <c r="E21" s="13"/>
    </row>
    <row r="22" spans="3:5" ht="15.75" x14ac:dyDescent="0.25">
      <c r="C22" s="2" t="s">
        <v>27</v>
      </c>
      <c r="D22" s="17" t="s">
        <v>28</v>
      </c>
      <c r="E22" s="13"/>
    </row>
    <row r="23" spans="3:5" x14ac:dyDescent="0.25">
      <c r="D23" s="13"/>
      <c r="E23" s="13"/>
    </row>
    <row r="24" spans="3:5" x14ac:dyDescent="0.25">
      <c r="D24" s="13"/>
      <c r="E24" s="13"/>
    </row>
    <row r="25" spans="3:5" x14ac:dyDescent="0.25">
      <c r="D25" s="13"/>
      <c r="E25" s="13"/>
    </row>
    <row r="26" spans="3:5" x14ac:dyDescent="0.25">
      <c r="D26" s="13"/>
      <c r="E26" s="13"/>
    </row>
    <row r="27" spans="3:5" x14ac:dyDescent="0.25">
      <c r="D27" s="14"/>
      <c r="E27" s="14"/>
    </row>
  </sheetData>
  <mergeCells count="2">
    <mergeCell ref="D3:E3"/>
    <mergeCell ref="C4:D4"/>
  </mergeCells>
  <hyperlinks>
    <hyperlink ref="D10" location="RR!A1" display="RR"/>
    <hyperlink ref="D12" location="SMT!A1" display="SMT"/>
    <hyperlink ref="D14" location="SPRP!A1" display="SPRP"/>
    <hyperlink ref="D16" location="SV!A1" display="SV"/>
    <hyperlink ref="D18" location="ZPZ!A1" display="ZPZ"/>
    <hyperlink ref="D20" location="KON!A1" display="KON"/>
    <hyperlink ref="D8" location="KP!A1" display="KP"/>
    <hyperlink ref="D22" location="ZD!A1" display="ZD"/>
  </hyperlinks>
  <pageMargins left="0.7" right="0.7" top="0.78740157499999996" bottom="0.78740157499999996" header="0.3" footer="0.3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8"/>
  <sheetViews>
    <sheetView zoomScaleNormal="100" workbookViewId="0"/>
  </sheetViews>
  <sheetFormatPr defaultColWidth="9.140625" defaultRowHeight="14.25" x14ac:dyDescent="0.2"/>
  <cols>
    <col min="1" max="1" width="32.85546875" style="2" customWidth="1"/>
    <col min="2" max="2" width="15.5703125" style="2" customWidth="1"/>
    <col min="3" max="3" width="19" style="2" customWidth="1"/>
    <col min="4" max="4" width="15.7109375" style="2" customWidth="1"/>
    <col min="5" max="5" width="15.5703125" style="2" customWidth="1"/>
    <col min="6" max="6" width="37.85546875" style="2" customWidth="1"/>
    <col min="7" max="16384" width="9.140625" style="2"/>
  </cols>
  <sheetData>
    <row r="1" spans="1:6" ht="22.9" customHeight="1" x14ac:dyDescent="0.2">
      <c r="A1" s="15"/>
      <c r="B1" s="15"/>
      <c r="C1" s="15"/>
      <c r="D1" s="15"/>
      <c r="E1" s="15"/>
      <c r="F1" s="20" t="s">
        <v>14</v>
      </c>
    </row>
    <row r="2" spans="1:6" ht="22.9" customHeight="1" thickBot="1" x14ac:dyDescent="0.25"/>
    <row r="3" spans="1:6" s="3" customFormat="1" ht="90.75" thickBot="1" x14ac:dyDescent="0.3">
      <c r="A3" s="4" t="s">
        <v>8</v>
      </c>
      <c r="B3" s="4" t="s">
        <v>7</v>
      </c>
      <c r="C3" s="4" t="s">
        <v>18</v>
      </c>
      <c r="D3" s="4" t="s">
        <v>105</v>
      </c>
      <c r="E3" s="4" t="s">
        <v>104</v>
      </c>
      <c r="F3" s="4" t="s">
        <v>6</v>
      </c>
    </row>
    <row r="4" spans="1:6" ht="57" x14ac:dyDescent="0.2">
      <c r="A4" s="86" t="s">
        <v>31</v>
      </c>
      <c r="B4" s="38">
        <v>2</v>
      </c>
      <c r="C4" s="77">
        <v>532.25900000000001</v>
      </c>
      <c r="D4" s="77">
        <v>0</v>
      </c>
      <c r="E4" s="77">
        <v>0</v>
      </c>
      <c r="F4" s="39"/>
    </row>
    <row r="5" spans="1:6" ht="42.75" x14ac:dyDescent="0.2">
      <c r="A5" s="86" t="s">
        <v>19</v>
      </c>
      <c r="B5" s="40">
        <v>1</v>
      </c>
      <c r="C5" s="74">
        <v>369.13099999999997</v>
      </c>
      <c r="D5" s="73">
        <v>137.21899999999999</v>
      </c>
      <c r="E5" s="74">
        <v>0</v>
      </c>
      <c r="F5" s="107" t="s">
        <v>90</v>
      </c>
    </row>
    <row r="6" spans="1:6" ht="42.75" x14ac:dyDescent="0.2">
      <c r="A6" s="86" t="s">
        <v>32</v>
      </c>
      <c r="B6" s="57">
        <f>2+4</f>
        <v>6</v>
      </c>
      <c r="C6" s="75">
        <f>640.223+2368.472</f>
        <v>3008.6950000000002</v>
      </c>
      <c r="D6" s="75">
        <v>0</v>
      </c>
      <c r="E6" s="75">
        <v>0</v>
      </c>
      <c r="F6" s="58"/>
    </row>
    <row r="7" spans="1:6" ht="71.25" x14ac:dyDescent="0.2">
      <c r="A7" s="86" t="s">
        <v>33</v>
      </c>
      <c r="B7" s="57">
        <v>1</v>
      </c>
      <c r="C7" s="75">
        <v>3500</v>
      </c>
      <c r="D7" s="75">
        <v>0</v>
      </c>
      <c r="E7" s="75">
        <v>0</v>
      </c>
      <c r="F7" s="58"/>
    </row>
    <row r="8" spans="1:6" ht="43.5" thickBot="1" x14ac:dyDescent="0.25">
      <c r="A8" s="87" t="s">
        <v>34</v>
      </c>
      <c r="B8" s="41">
        <v>1</v>
      </c>
      <c r="C8" s="76">
        <v>1235</v>
      </c>
      <c r="D8" s="76">
        <v>0</v>
      </c>
      <c r="E8" s="76">
        <v>0</v>
      </c>
      <c r="F8" s="42"/>
    </row>
  </sheetData>
  <hyperlinks>
    <hyperlink ref="F1" location="NAVIGACE!A1" display="ZPĚT NA NAVIGACI"/>
  </hyperlinks>
  <pageMargins left="0.19685039370078741" right="0.19685039370078741" top="0.15748031496062992" bottom="0" header="0.31496062992125984" footer="0.31496062992125984"/>
  <pageSetup paperSize="9" scale="85" fitToHeight="0" orientation="landscape" r:id="rId1"/>
  <colBreaks count="2" manualBreakCount="2">
    <brk id="2" max="1048575" man="1"/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5"/>
  <sheetViews>
    <sheetView showGridLines="0" zoomScaleNormal="100" workbookViewId="0"/>
  </sheetViews>
  <sheetFormatPr defaultColWidth="9.140625" defaultRowHeight="14.25" x14ac:dyDescent="0.2"/>
  <cols>
    <col min="1" max="1" width="32.85546875" style="2" customWidth="1"/>
    <col min="2" max="2" width="15.5703125" style="2" customWidth="1"/>
    <col min="3" max="3" width="18.7109375" style="2" customWidth="1"/>
    <col min="4" max="4" width="15.7109375" style="2" customWidth="1"/>
    <col min="5" max="5" width="15.5703125" style="2" customWidth="1"/>
    <col min="6" max="6" width="37.85546875" style="2" customWidth="1"/>
    <col min="7" max="16384" width="9.140625" style="2"/>
  </cols>
  <sheetData>
    <row r="1" spans="1:6" ht="22.9" customHeight="1" x14ac:dyDescent="0.2">
      <c r="B1" s="18"/>
      <c r="C1" s="18"/>
      <c r="D1" s="18"/>
      <c r="E1" s="18"/>
      <c r="F1" s="19" t="s">
        <v>14</v>
      </c>
    </row>
    <row r="2" spans="1:6" ht="22.9" customHeight="1" thickBot="1" x14ac:dyDescent="0.25"/>
    <row r="3" spans="1:6" s="3" customFormat="1" ht="90.75" thickBot="1" x14ac:dyDescent="0.3">
      <c r="A3" s="4" t="s">
        <v>8</v>
      </c>
      <c r="B3" s="4" t="s">
        <v>7</v>
      </c>
      <c r="C3" s="4" t="s">
        <v>18</v>
      </c>
      <c r="D3" s="4" t="s">
        <v>105</v>
      </c>
      <c r="E3" s="4" t="s">
        <v>104</v>
      </c>
      <c r="F3" s="4" t="s">
        <v>6</v>
      </c>
    </row>
    <row r="4" spans="1:6" ht="36.75" customHeight="1" x14ac:dyDescent="0.2">
      <c r="A4" s="88" t="s">
        <v>35</v>
      </c>
      <c r="B4" s="23">
        <v>42</v>
      </c>
      <c r="C4" s="66">
        <f>12677.164+11123.25</f>
        <v>23800.414000000001</v>
      </c>
      <c r="D4" s="66">
        <v>0</v>
      </c>
      <c r="E4" s="66">
        <v>0</v>
      </c>
      <c r="F4" s="24"/>
    </row>
    <row r="5" spans="1:6" ht="39" customHeight="1" thickBot="1" x14ac:dyDescent="0.25">
      <c r="A5" s="89" t="s">
        <v>36</v>
      </c>
      <c r="B5" s="37">
        <f>2+1</f>
        <v>3</v>
      </c>
      <c r="C5" s="76">
        <f>319.9+139.218</f>
        <v>459.11799999999994</v>
      </c>
      <c r="D5" s="76">
        <v>0</v>
      </c>
      <c r="E5" s="76">
        <v>0</v>
      </c>
      <c r="F5" s="11"/>
    </row>
  </sheetData>
  <hyperlinks>
    <hyperlink ref="B1:F1" r:id="rId1" location="NAVIGACE!A1" display="ZPĚT"/>
    <hyperlink ref="F1" location="NAVIGACE!A1" display="ZPĚT NA NAVIGACI"/>
  </hyperlinks>
  <pageMargins left="0.19685039370078741" right="0.19685039370078741" top="0.15748031496062992" bottom="0" header="0.31496062992125984" footer="0.31496062992125984"/>
  <pageSetup paperSize="9" scale="85" fitToHeight="0" orientation="landscape" r:id="rId2"/>
  <colBreaks count="2" manualBreakCount="2">
    <brk id="2" max="1048575" man="1"/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12"/>
  <sheetViews>
    <sheetView zoomScaleNormal="100" workbookViewId="0"/>
  </sheetViews>
  <sheetFormatPr defaultColWidth="9.140625" defaultRowHeight="14.25" x14ac:dyDescent="0.2"/>
  <cols>
    <col min="1" max="1" width="32.85546875" style="2" customWidth="1"/>
    <col min="2" max="2" width="15.5703125" style="2" customWidth="1"/>
    <col min="3" max="3" width="20.42578125" style="2" customWidth="1"/>
    <col min="4" max="4" width="15.7109375" style="2" customWidth="1"/>
    <col min="5" max="5" width="15.5703125" style="2" customWidth="1"/>
    <col min="6" max="6" width="37.85546875" style="2" customWidth="1"/>
    <col min="7" max="16384" width="9.140625" style="2"/>
  </cols>
  <sheetData>
    <row r="1" spans="1:6" ht="22.9" customHeight="1" x14ac:dyDescent="0.2">
      <c r="A1" s="18"/>
      <c r="B1" s="18"/>
      <c r="C1" s="18"/>
      <c r="D1" s="18"/>
      <c r="E1" s="18"/>
      <c r="F1" s="20" t="s">
        <v>14</v>
      </c>
    </row>
    <row r="2" spans="1:6" ht="22.9" customHeight="1" thickBot="1" x14ac:dyDescent="0.25"/>
    <row r="3" spans="1:6" s="3" customFormat="1" ht="90.75" thickBot="1" x14ac:dyDescent="0.3">
      <c r="A3" s="4" t="s">
        <v>8</v>
      </c>
      <c r="B3" s="4" t="s">
        <v>7</v>
      </c>
      <c r="C3" s="4" t="s">
        <v>18</v>
      </c>
      <c r="D3" s="4" t="s">
        <v>105</v>
      </c>
      <c r="E3" s="4" t="s">
        <v>104</v>
      </c>
      <c r="F3" s="4" t="s">
        <v>6</v>
      </c>
    </row>
    <row r="4" spans="1:6" s="3" customFormat="1" ht="36" customHeight="1" x14ac:dyDescent="0.25">
      <c r="A4" s="88" t="s">
        <v>20</v>
      </c>
      <c r="B4" s="79">
        <f>2+2</f>
        <v>4</v>
      </c>
      <c r="C4" s="78">
        <f>1733.335+3358.558</f>
        <v>5091.893</v>
      </c>
      <c r="D4" s="66">
        <v>0</v>
      </c>
      <c r="E4" s="66">
        <v>0</v>
      </c>
      <c r="F4" s="49"/>
    </row>
    <row r="5" spans="1:6" ht="42.75" x14ac:dyDescent="0.2">
      <c r="A5" s="86" t="s">
        <v>21</v>
      </c>
      <c r="B5" s="79">
        <f>4+5</f>
        <v>9</v>
      </c>
      <c r="C5" s="74">
        <f>1465.408+5540.827</f>
        <v>7006.2350000000006</v>
      </c>
      <c r="D5" s="72">
        <v>0</v>
      </c>
      <c r="E5" s="72">
        <v>0</v>
      </c>
      <c r="F5" s="51" t="s">
        <v>106</v>
      </c>
    </row>
    <row r="6" spans="1:6" ht="24.75" customHeight="1" x14ac:dyDescent="0.2">
      <c r="A6" s="86" t="s">
        <v>37</v>
      </c>
      <c r="B6" s="79">
        <f>3+3</f>
        <v>6</v>
      </c>
      <c r="C6" s="74">
        <f>181.339+177.695</f>
        <v>359.03399999999999</v>
      </c>
      <c r="D6" s="74">
        <v>0</v>
      </c>
      <c r="E6" s="74">
        <v>0</v>
      </c>
      <c r="F6" s="51"/>
    </row>
    <row r="7" spans="1:6" ht="42.75" x14ac:dyDescent="0.2">
      <c r="A7" s="86" t="s">
        <v>38</v>
      </c>
      <c r="B7" s="79">
        <f>2+2</f>
        <v>4</v>
      </c>
      <c r="C7" s="74">
        <f>48.946+53.477</f>
        <v>102.423</v>
      </c>
      <c r="D7" s="74">
        <v>0</v>
      </c>
      <c r="E7" s="74">
        <v>0</v>
      </c>
      <c r="F7" s="51"/>
    </row>
    <row r="8" spans="1:6" ht="28.5" x14ac:dyDescent="0.2">
      <c r="A8" s="86" t="s">
        <v>39</v>
      </c>
      <c r="B8" s="79">
        <f>2+3</f>
        <v>5</v>
      </c>
      <c r="C8" s="74">
        <f>235.945+203.823</f>
        <v>439.76800000000003</v>
      </c>
      <c r="D8" s="74">
        <v>0</v>
      </c>
      <c r="E8" s="74">
        <v>0</v>
      </c>
      <c r="F8" s="51"/>
    </row>
    <row r="9" spans="1:6" ht="24.75" customHeight="1" x14ac:dyDescent="0.2">
      <c r="A9" s="86" t="s">
        <v>40</v>
      </c>
      <c r="B9" s="79">
        <f>3+2</f>
        <v>5</v>
      </c>
      <c r="C9" s="74">
        <f>137.203+317.78</f>
        <v>454.98299999999995</v>
      </c>
      <c r="D9" s="74">
        <v>0</v>
      </c>
      <c r="E9" s="74">
        <v>0</v>
      </c>
      <c r="F9" s="51"/>
    </row>
    <row r="10" spans="1:6" ht="42.75" x14ac:dyDescent="0.2">
      <c r="A10" s="86" t="s">
        <v>41</v>
      </c>
      <c r="B10" s="79">
        <v>1</v>
      </c>
      <c r="C10" s="74">
        <v>75.900000000000006</v>
      </c>
      <c r="D10" s="74">
        <v>0</v>
      </c>
      <c r="E10" s="74">
        <v>0</v>
      </c>
      <c r="F10" s="51"/>
    </row>
    <row r="11" spans="1:6" ht="42.75" x14ac:dyDescent="0.2">
      <c r="A11" s="86" t="s">
        <v>42</v>
      </c>
      <c r="B11" s="79">
        <v>1</v>
      </c>
      <c r="C11" s="74">
        <v>19</v>
      </c>
      <c r="D11" s="74">
        <v>0</v>
      </c>
      <c r="E11" s="74">
        <v>0</v>
      </c>
      <c r="F11" s="52"/>
    </row>
    <row r="12" spans="1:6" ht="57.75" thickBot="1" x14ac:dyDescent="0.25">
      <c r="A12" s="87" t="s">
        <v>43</v>
      </c>
      <c r="B12" s="80">
        <v>1</v>
      </c>
      <c r="C12" s="76">
        <v>111.5</v>
      </c>
      <c r="D12" s="76">
        <v>0</v>
      </c>
      <c r="E12" s="76">
        <v>0</v>
      </c>
      <c r="F12" s="53"/>
    </row>
  </sheetData>
  <hyperlinks>
    <hyperlink ref="F1" location="NAVIGACE!A1" display="ZPĚT NA NAVIGACI"/>
  </hyperlinks>
  <pageMargins left="0.19685039370078741" right="0.19685039370078741" top="0.15748031496062992" bottom="0" header="0.31496062992125984" footer="0.31496062992125984"/>
  <pageSetup paperSize="9" scale="85" fitToHeight="0" orientation="landscape" r:id="rId1"/>
  <colBreaks count="2" manualBreakCount="2">
    <brk id="2" max="1048575" man="1"/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17"/>
  <sheetViews>
    <sheetView zoomScaleNormal="100" workbookViewId="0"/>
  </sheetViews>
  <sheetFormatPr defaultColWidth="9.140625" defaultRowHeight="14.25" x14ac:dyDescent="0.2"/>
  <cols>
    <col min="1" max="1" width="32.85546875" style="2" customWidth="1"/>
    <col min="2" max="2" width="15.5703125" style="2" customWidth="1"/>
    <col min="3" max="3" width="20" style="2" customWidth="1"/>
    <col min="4" max="4" width="15.7109375" style="2" customWidth="1"/>
    <col min="5" max="5" width="15.5703125" style="2" customWidth="1"/>
    <col min="6" max="6" width="37.85546875" style="2" customWidth="1"/>
    <col min="7" max="16384" width="9.140625" style="2"/>
  </cols>
  <sheetData>
    <row r="1" spans="1:6" ht="23.25" customHeight="1" x14ac:dyDescent="0.2">
      <c r="A1" s="15"/>
      <c r="B1" s="15"/>
      <c r="C1" s="15"/>
      <c r="D1" s="15"/>
      <c r="E1" s="15"/>
      <c r="F1" s="20" t="s">
        <v>14</v>
      </c>
    </row>
    <row r="2" spans="1:6" ht="23.45" customHeight="1" thickBot="1" x14ac:dyDescent="0.25"/>
    <row r="3" spans="1:6" s="3" customFormat="1" ht="90.75" thickBot="1" x14ac:dyDescent="0.3">
      <c r="A3" s="4" t="s">
        <v>8</v>
      </c>
      <c r="B3" s="4" t="s">
        <v>7</v>
      </c>
      <c r="C3" s="4" t="s">
        <v>18</v>
      </c>
      <c r="D3" s="4" t="s">
        <v>105</v>
      </c>
      <c r="E3" s="4" t="s">
        <v>104</v>
      </c>
      <c r="F3" s="4" t="s">
        <v>6</v>
      </c>
    </row>
    <row r="4" spans="1:6" ht="127.5" x14ac:dyDescent="0.2">
      <c r="A4" s="90" t="s">
        <v>44</v>
      </c>
      <c r="B4" s="79">
        <f>24+4</f>
        <v>28</v>
      </c>
      <c r="C4" s="78">
        <f>9782.457+1377.985</f>
        <v>11160.442000000001</v>
      </c>
      <c r="D4" s="66">
        <v>13.942</v>
      </c>
      <c r="E4" s="66">
        <v>0</v>
      </c>
      <c r="F4" s="49" t="s">
        <v>92</v>
      </c>
    </row>
    <row r="5" spans="1:6" ht="29.25" customHeight="1" x14ac:dyDescent="0.2">
      <c r="A5" s="86" t="s">
        <v>45</v>
      </c>
      <c r="B5" s="79">
        <f>3+1</f>
        <v>4</v>
      </c>
      <c r="C5" s="74">
        <f>2798.897+569.004</f>
        <v>3367.9009999999998</v>
      </c>
      <c r="D5" s="72">
        <v>0</v>
      </c>
      <c r="E5" s="72">
        <v>0</v>
      </c>
      <c r="F5" s="50"/>
    </row>
    <row r="6" spans="1:6" ht="29.25" customHeight="1" x14ac:dyDescent="0.2">
      <c r="A6" s="86" t="s">
        <v>78</v>
      </c>
      <c r="B6" s="79">
        <v>21</v>
      </c>
      <c r="C6" s="74">
        <v>15504.903</v>
      </c>
      <c r="D6" s="72">
        <v>0</v>
      </c>
      <c r="E6" s="72">
        <v>0</v>
      </c>
      <c r="F6" s="50"/>
    </row>
    <row r="7" spans="1:6" ht="49.5" customHeight="1" x14ac:dyDescent="0.2">
      <c r="A7" s="86" t="s">
        <v>46</v>
      </c>
      <c r="B7" s="79">
        <v>1</v>
      </c>
      <c r="C7" s="74">
        <v>0</v>
      </c>
      <c r="D7" s="72">
        <v>0</v>
      </c>
      <c r="E7" s="72">
        <v>0</v>
      </c>
      <c r="F7" s="50" t="s">
        <v>103</v>
      </c>
    </row>
    <row r="8" spans="1:6" ht="49.5" customHeight="1" x14ac:dyDescent="0.2">
      <c r="A8" s="86" t="s">
        <v>47</v>
      </c>
      <c r="B8" s="79">
        <f>3+5</f>
        <v>8</v>
      </c>
      <c r="C8" s="74">
        <f>476.386+865.189</f>
        <v>1341.575</v>
      </c>
      <c r="D8" s="72">
        <v>0</v>
      </c>
      <c r="E8" s="72">
        <v>11.946999999999999</v>
      </c>
      <c r="F8" s="50" t="s">
        <v>108</v>
      </c>
    </row>
    <row r="9" spans="1:6" ht="53.25" customHeight="1" x14ac:dyDescent="0.2">
      <c r="A9" s="86" t="s">
        <v>48</v>
      </c>
      <c r="B9" s="79">
        <f>2+1</f>
        <v>3</v>
      </c>
      <c r="C9" s="74">
        <f>280.5+200</f>
        <v>480.5</v>
      </c>
      <c r="D9" s="72">
        <v>0</v>
      </c>
      <c r="E9" s="72">
        <v>7.6740000000000004</v>
      </c>
      <c r="F9" s="50" t="s">
        <v>108</v>
      </c>
    </row>
    <row r="10" spans="1:6" ht="52.5" customHeight="1" thickBot="1" x14ac:dyDescent="0.25">
      <c r="A10" s="87" t="s">
        <v>22</v>
      </c>
      <c r="B10" s="80">
        <f>76+10</f>
        <v>86</v>
      </c>
      <c r="C10" s="76">
        <f>7758.9255+957.24598</f>
        <v>8716.1714800000009</v>
      </c>
      <c r="D10" s="71">
        <v>0</v>
      </c>
      <c r="E10" s="71">
        <v>0</v>
      </c>
      <c r="F10" s="53"/>
    </row>
    <row r="11" spans="1:6" x14ac:dyDescent="0.2">
      <c r="A11" s="8"/>
      <c r="B11" s="106"/>
      <c r="C11" s="8"/>
      <c r="D11" s="8"/>
      <c r="E11" s="8"/>
      <c r="F11" s="5"/>
    </row>
    <row r="12" spans="1:6" x14ac:dyDescent="0.2">
      <c r="A12" s="8"/>
      <c r="B12" s="10"/>
      <c r="C12" s="10"/>
      <c r="D12" s="10"/>
      <c r="E12" s="10"/>
      <c r="F12" s="7"/>
    </row>
    <row r="13" spans="1:6" x14ac:dyDescent="0.2">
      <c r="A13" s="9"/>
      <c r="B13" s="9"/>
      <c r="C13" s="9"/>
      <c r="D13" s="9"/>
      <c r="E13" s="9"/>
      <c r="F13" s="6"/>
    </row>
    <row r="14" spans="1:6" x14ac:dyDescent="0.2">
      <c r="A14" s="9"/>
      <c r="B14" s="9"/>
      <c r="C14" s="9"/>
      <c r="D14" s="9"/>
      <c r="E14" s="9"/>
      <c r="F14" s="6"/>
    </row>
    <row r="15" spans="1:6" x14ac:dyDescent="0.2">
      <c r="A15" s="9"/>
    </row>
    <row r="16" spans="1:6" x14ac:dyDescent="0.2">
      <c r="A16" s="9"/>
    </row>
    <row r="17" spans="1:1" x14ac:dyDescent="0.2">
      <c r="A17" s="9"/>
    </row>
  </sheetData>
  <hyperlinks>
    <hyperlink ref="F1" location="NAVIGACE!A1" display="ZPĚT NA NAVIGACI"/>
  </hyperlinks>
  <pageMargins left="0.19685039370078741" right="0.19685039370078741" top="0.15748031496062992" bottom="0" header="0.31496062992125984" footer="0.31496062992125984"/>
  <pageSetup paperSize="9" scale="85" fitToHeight="0" orientation="landscape" r:id="rId1"/>
  <colBreaks count="2" manualBreakCount="2">
    <brk id="2" max="1048575" man="1"/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17"/>
  <sheetViews>
    <sheetView zoomScaleNormal="100" workbookViewId="0"/>
  </sheetViews>
  <sheetFormatPr defaultColWidth="9.140625" defaultRowHeight="14.25" x14ac:dyDescent="0.2"/>
  <cols>
    <col min="1" max="1" width="32.85546875" style="2" customWidth="1"/>
    <col min="2" max="2" width="15.5703125" style="2" customWidth="1"/>
    <col min="3" max="3" width="20.28515625" style="2" customWidth="1"/>
    <col min="4" max="4" width="15.7109375" style="2" customWidth="1"/>
    <col min="5" max="5" width="15.5703125" style="2" customWidth="1"/>
    <col min="6" max="6" width="37.85546875" style="2" customWidth="1"/>
    <col min="7" max="16384" width="9.140625" style="2"/>
  </cols>
  <sheetData>
    <row r="1" spans="1:6" ht="23.25" customHeight="1" x14ac:dyDescent="0.2">
      <c r="A1" s="15"/>
      <c r="B1" s="15"/>
      <c r="C1" s="15"/>
      <c r="D1" s="15"/>
      <c r="E1" s="15"/>
      <c r="F1" s="20" t="s">
        <v>14</v>
      </c>
    </row>
    <row r="2" spans="1:6" ht="23.45" customHeight="1" thickBot="1" x14ac:dyDescent="0.25"/>
    <row r="3" spans="1:6" s="3" customFormat="1" ht="90.75" thickBot="1" x14ac:dyDescent="0.3">
      <c r="A3" s="4" t="s">
        <v>8</v>
      </c>
      <c r="B3" s="4" t="s">
        <v>7</v>
      </c>
      <c r="C3" s="4" t="s">
        <v>18</v>
      </c>
      <c r="D3" s="4" t="s">
        <v>105</v>
      </c>
      <c r="E3" s="4" t="s">
        <v>104</v>
      </c>
      <c r="F3" s="4" t="s">
        <v>6</v>
      </c>
    </row>
    <row r="4" spans="1:6" s="3" customFormat="1" ht="42.75" x14ac:dyDescent="0.25">
      <c r="A4" s="88" t="s">
        <v>49</v>
      </c>
      <c r="B4" s="79">
        <v>17</v>
      </c>
      <c r="C4" s="78">
        <f>3326.517+13228.119</f>
        <v>16554.635999999999</v>
      </c>
      <c r="D4" s="67">
        <f>15+37.5</f>
        <v>52.5</v>
      </c>
      <c r="E4" s="68">
        <v>0</v>
      </c>
      <c r="F4" s="44" t="s">
        <v>110</v>
      </c>
    </row>
    <row r="5" spans="1:6" s="3" customFormat="1" ht="28.5" x14ac:dyDescent="0.25">
      <c r="A5" s="98" t="s">
        <v>79</v>
      </c>
      <c r="B5" s="79">
        <v>3</v>
      </c>
      <c r="C5" s="78">
        <v>869.71299999999997</v>
      </c>
      <c r="D5" s="99">
        <v>0</v>
      </c>
      <c r="E5" s="100">
        <v>0</v>
      </c>
      <c r="F5" s="101"/>
    </row>
    <row r="6" spans="1:6" s="3" customFormat="1" ht="28.5" x14ac:dyDescent="0.25">
      <c r="A6" s="98" t="s">
        <v>80</v>
      </c>
      <c r="B6" s="79">
        <v>1</v>
      </c>
      <c r="C6" s="78">
        <v>240.922</v>
      </c>
      <c r="D6" s="99">
        <v>0</v>
      </c>
      <c r="E6" s="100">
        <v>0</v>
      </c>
      <c r="F6" s="101"/>
    </row>
    <row r="7" spans="1:6" s="3" customFormat="1" ht="42.75" x14ac:dyDescent="0.25">
      <c r="A7" s="86" t="s">
        <v>50</v>
      </c>
      <c r="B7" s="79">
        <v>8</v>
      </c>
      <c r="C7" s="74">
        <f>32.05+225.136</f>
        <v>257.18599999999998</v>
      </c>
      <c r="D7" s="69">
        <v>0</v>
      </c>
      <c r="E7" s="70">
        <v>0</v>
      </c>
      <c r="F7" s="108"/>
    </row>
    <row r="8" spans="1:6" s="3" customFormat="1" ht="28.5" x14ac:dyDescent="0.25">
      <c r="A8" s="86" t="s">
        <v>81</v>
      </c>
      <c r="B8" s="79">
        <v>1</v>
      </c>
      <c r="C8" s="74">
        <v>48.1</v>
      </c>
      <c r="D8" s="69">
        <v>0</v>
      </c>
      <c r="E8" s="70">
        <v>0</v>
      </c>
      <c r="F8" s="56"/>
    </row>
    <row r="9" spans="1:6" s="3" customFormat="1" ht="28.5" x14ac:dyDescent="0.25">
      <c r="A9" s="86" t="s">
        <v>24</v>
      </c>
      <c r="B9" s="79">
        <v>1</v>
      </c>
      <c r="C9" s="74">
        <f>27.879</f>
        <v>27.879000000000001</v>
      </c>
      <c r="D9" s="69">
        <v>0</v>
      </c>
      <c r="E9" s="70">
        <v>0</v>
      </c>
      <c r="F9" s="56"/>
    </row>
    <row r="10" spans="1:6" s="3" customFormat="1" ht="28.5" x14ac:dyDescent="0.25">
      <c r="A10" s="86" t="s">
        <v>51</v>
      </c>
      <c r="B10" s="79">
        <v>3</v>
      </c>
      <c r="C10" s="74">
        <f>33.333+46.833</f>
        <v>80.165999999999997</v>
      </c>
      <c r="D10" s="69">
        <v>0</v>
      </c>
      <c r="E10" s="70">
        <v>0</v>
      </c>
      <c r="F10" s="56"/>
    </row>
    <row r="11" spans="1:6" s="3" customFormat="1" ht="28.5" x14ac:dyDescent="0.25">
      <c r="A11" s="86" t="s">
        <v>52</v>
      </c>
      <c r="B11" s="79">
        <v>2</v>
      </c>
      <c r="C11" s="74">
        <f>13.095+31.428</f>
        <v>44.523000000000003</v>
      </c>
      <c r="D11" s="69">
        <v>0</v>
      </c>
      <c r="E11" s="70">
        <v>0</v>
      </c>
      <c r="F11" s="56"/>
    </row>
    <row r="12" spans="1:6" s="3" customFormat="1" ht="42.75" x14ac:dyDescent="0.25">
      <c r="A12" s="86" t="s">
        <v>53</v>
      </c>
      <c r="B12" s="79">
        <v>3</v>
      </c>
      <c r="C12" s="74">
        <v>801.50199999999995</v>
      </c>
      <c r="D12" s="69">
        <v>0</v>
      </c>
      <c r="E12" s="70">
        <v>0</v>
      </c>
      <c r="F12" s="56"/>
    </row>
    <row r="13" spans="1:6" s="3" customFormat="1" ht="28.5" x14ac:dyDescent="0.25">
      <c r="A13" s="96" t="s">
        <v>82</v>
      </c>
      <c r="B13" s="81">
        <v>1</v>
      </c>
      <c r="C13" s="75">
        <v>114.6</v>
      </c>
      <c r="D13" s="102">
        <v>0</v>
      </c>
      <c r="E13" s="103">
        <v>0</v>
      </c>
      <c r="F13" s="104"/>
    </row>
    <row r="14" spans="1:6" s="3" customFormat="1" ht="43.5" thickBot="1" x14ac:dyDescent="0.3">
      <c r="A14" s="91" t="s">
        <v>107</v>
      </c>
      <c r="B14" s="92">
        <v>30</v>
      </c>
      <c r="C14" s="93">
        <f>8116.592+2662.135</f>
        <v>10778.726999999999</v>
      </c>
      <c r="D14" s="93">
        <v>0</v>
      </c>
      <c r="E14" s="94">
        <v>0</v>
      </c>
      <c r="F14" s="95"/>
    </row>
    <row r="17" spans="1:1" x14ac:dyDescent="0.2">
      <c r="A17" s="25"/>
    </row>
  </sheetData>
  <hyperlinks>
    <hyperlink ref="F1" location="NAVIGACE!A1" display="ZPĚT NA NAVIGACI"/>
  </hyperlinks>
  <pageMargins left="0.19685039370078741" right="0.19685039370078741" top="0.15748031496062992" bottom="0" header="0.31496062992125984" footer="0.31496062992125984"/>
  <pageSetup paperSize="9" scale="85" fitToHeight="0" orientation="landscape" r:id="rId1"/>
  <colBreaks count="2" manualBreakCount="2">
    <brk id="2" max="1048575" man="1"/>
    <brk id="1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13"/>
  <sheetViews>
    <sheetView zoomScaleNormal="100" workbookViewId="0"/>
  </sheetViews>
  <sheetFormatPr defaultColWidth="9.140625" defaultRowHeight="14.25" x14ac:dyDescent="0.2"/>
  <cols>
    <col min="1" max="1" width="32.85546875" style="2" customWidth="1"/>
    <col min="2" max="2" width="15.5703125" style="2" customWidth="1"/>
    <col min="3" max="3" width="19" style="2" customWidth="1"/>
    <col min="4" max="4" width="15.7109375" style="2" customWidth="1"/>
    <col min="5" max="5" width="15.5703125" style="2" customWidth="1"/>
    <col min="6" max="6" width="37.85546875" style="2" customWidth="1"/>
    <col min="7" max="16384" width="9.140625" style="2"/>
  </cols>
  <sheetData>
    <row r="1" spans="1:6" ht="23.25" customHeight="1" x14ac:dyDescent="0.2">
      <c r="A1" s="15"/>
      <c r="B1" s="15"/>
      <c r="C1" s="15"/>
      <c r="D1" s="15"/>
      <c r="E1" s="15"/>
      <c r="F1" s="20" t="s">
        <v>14</v>
      </c>
    </row>
    <row r="2" spans="1:6" ht="22.9" customHeight="1" thickBot="1" x14ac:dyDescent="0.25"/>
    <row r="3" spans="1:6" s="3" customFormat="1" ht="90.75" thickBot="1" x14ac:dyDescent="0.3">
      <c r="A3" s="4" t="s">
        <v>8</v>
      </c>
      <c r="B3" s="4" t="s">
        <v>7</v>
      </c>
      <c r="C3" s="4" t="s">
        <v>18</v>
      </c>
      <c r="D3" s="4" t="s">
        <v>105</v>
      </c>
      <c r="E3" s="4" t="s">
        <v>104</v>
      </c>
      <c r="F3" s="4" t="s">
        <v>6</v>
      </c>
    </row>
    <row r="4" spans="1:6" ht="57" x14ac:dyDescent="0.2">
      <c r="A4" s="88" t="s">
        <v>54</v>
      </c>
      <c r="B4" s="79">
        <f>5+3</f>
        <v>8</v>
      </c>
      <c r="C4" s="78">
        <f>2843.02+518.132</f>
        <v>3361.152</v>
      </c>
      <c r="D4" s="72">
        <v>0</v>
      </c>
      <c r="E4" s="72">
        <v>0</v>
      </c>
      <c r="F4" s="1"/>
    </row>
    <row r="5" spans="1:6" ht="57" x14ac:dyDescent="0.2">
      <c r="A5" s="86" t="s">
        <v>55</v>
      </c>
      <c r="B5" s="79">
        <f>1+1</f>
        <v>2</v>
      </c>
      <c r="C5" s="74">
        <f>340.876+118.4</f>
        <v>459.27599999999995</v>
      </c>
      <c r="D5" s="72">
        <v>0</v>
      </c>
      <c r="E5" s="72">
        <v>0</v>
      </c>
      <c r="F5" s="1"/>
    </row>
    <row r="6" spans="1:6" ht="42.75" x14ac:dyDescent="0.2">
      <c r="A6" s="86" t="s">
        <v>56</v>
      </c>
      <c r="B6" s="79">
        <v>1</v>
      </c>
      <c r="C6" s="74">
        <v>100</v>
      </c>
      <c r="D6" s="72">
        <v>0</v>
      </c>
      <c r="E6" s="72">
        <v>0</v>
      </c>
      <c r="F6" s="1"/>
    </row>
    <row r="7" spans="1:6" ht="57" x14ac:dyDescent="0.2">
      <c r="A7" s="86" t="s">
        <v>57</v>
      </c>
      <c r="B7" s="79">
        <v>6</v>
      </c>
      <c r="C7" s="74">
        <f>474.185+131.76+28</f>
        <v>633.94499999999994</v>
      </c>
      <c r="D7" s="73">
        <v>0</v>
      </c>
      <c r="E7" s="73">
        <v>0</v>
      </c>
      <c r="F7" s="1"/>
    </row>
    <row r="8" spans="1:6" ht="57" x14ac:dyDescent="0.2">
      <c r="A8" s="86" t="s">
        <v>58</v>
      </c>
      <c r="B8" s="79">
        <v>2</v>
      </c>
      <c r="C8" s="74">
        <v>129.00700000000001</v>
      </c>
      <c r="D8" s="73">
        <v>0</v>
      </c>
      <c r="E8" s="73">
        <v>0</v>
      </c>
      <c r="F8" s="1"/>
    </row>
    <row r="9" spans="1:6" ht="42.75" x14ac:dyDescent="0.2">
      <c r="A9" s="96" t="s">
        <v>59</v>
      </c>
      <c r="B9" s="81">
        <v>57</v>
      </c>
      <c r="C9" s="75">
        <f>722.142+293.472+44.301</f>
        <v>1059.915</v>
      </c>
      <c r="D9" s="82">
        <v>0</v>
      </c>
      <c r="E9" s="82">
        <v>0</v>
      </c>
      <c r="F9" s="83"/>
    </row>
    <row r="10" spans="1:6" ht="29.25" thickBot="1" x14ac:dyDescent="0.25">
      <c r="A10" s="87" t="s">
        <v>23</v>
      </c>
      <c r="B10" s="80">
        <f>2+1</f>
        <v>3</v>
      </c>
      <c r="C10" s="76">
        <f>13122.54071+5075.98754</f>
        <v>18198.528249999999</v>
      </c>
      <c r="D10" s="76">
        <v>0</v>
      </c>
      <c r="E10" s="76">
        <v>0</v>
      </c>
      <c r="F10" s="11"/>
    </row>
    <row r="11" spans="1:6" x14ac:dyDescent="0.2">
      <c r="A11" s="48"/>
      <c r="B11" s="48"/>
      <c r="C11" s="48"/>
      <c r="D11" s="48"/>
    </row>
    <row r="12" spans="1:6" x14ac:dyDescent="0.2">
      <c r="A12" s="48"/>
      <c r="B12" s="48"/>
      <c r="C12" s="48"/>
      <c r="D12" s="48"/>
    </row>
    <row r="13" spans="1:6" x14ac:dyDescent="0.2">
      <c r="A13" s="48"/>
      <c r="B13" s="48"/>
      <c r="C13" s="48"/>
      <c r="D13" s="48"/>
    </row>
  </sheetData>
  <hyperlinks>
    <hyperlink ref="F1" location="NAVIGACE!A1" display="ZPĚT NA NAVIGACI"/>
  </hyperlinks>
  <pageMargins left="0.19685039370078741" right="0.19685039370078741" top="0.15748031496062992" bottom="0" header="0.31496062992125984" footer="0.31496062992125984"/>
  <pageSetup paperSize="9" scale="85" fitToHeight="0" orientation="landscape" r:id="rId1"/>
  <colBreaks count="1" manualBreakCount="1">
    <brk id="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41"/>
  <sheetViews>
    <sheetView zoomScaleNormal="100" workbookViewId="0"/>
  </sheetViews>
  <sheetFormatPr defaultColWidth="9.140625" defaultRowHeight="14.25" x14ac:dyDescent="0.2"/>
  <cols>
    <col min="1" max="1" width="34.42578125" style="2" customWidth="1"/>
    <col min="2" max="2" width="15.5703125" style="2" customWidth="1"/>
    <col min="3" max="3" width="19.7109375" style="2" customWidth="1"/>
    <col min="4" max="4" width="17.28515625" style="22" customWidth="1"/>
    <col min="5" max="5" width="15.5703125" style="2" customWidth="1"/>
    <col min="6" max="6" width="59.42578125" style="2" customWidth="1"/>
    <col min="7" max="16384" width="9.140625" style="2"/>
  </cols>
  <sheetData>
    <row r="1" spans="1:8" ht="23.25" customHeight="1" x14ac:dyDescent="0.2">
      <c r="A1" s="15"/>
      <c r="B1" s="15"/>
      <c r="C1" s="15"/>
      <c r="D1" s="21"/>
      <c r="E1" s="15"/>
      <c r="F1" s="20" t="s">
        <v>14</v>
      </c>
    </row>
    <row r="2" spans="1:8" ht="22.9" customHeight="1" thickBot="1" x14ac:dyDescent="0.25"/>
    <row r="3" spans="1:8" s="3" customFormat="1" ht="90.75" thickBot="1" x14ac:dyDescent="0.3">
      <c r="A3" s="4" t="s">
        <v>8</v>
      </c>
      <c r="B3" s="4" t="s">
        <v>7</v>
      </c>
      <c r="C3" s="4" t="s">
        <v>18</v>
      </c>
      <c r="D3" s="4" t="s">
        <v>105</v>
      </c>
      <c r="E3" s="4" t="s">
        <v>104</v>
      </c>
      <c r="F3" s="4" t="s">
        <v>6</v>
      </c>
    </row>
    <row r="4" spans="1:8" ht="178.5" x14ac:dyDescent="0.2">
      <c r="A4" s="88" t="s">
        <v>60</v>
      </c>
      <c r="B4" s="79">
        <v>57</v>
      </c>
      <c r="C4" s="62">
        <f>1623327.48051+5730791.41035</f>
        <v>7354118.8908599997</v>
      </c>
      <c r="D4" s="62">
        <v>0</v>
      </c>
      <c r="E4" s="62">
        <f>4163.02022+18560.77139</f>
        <v>22723.79161</v>
      </c>
      <c r="F4" s="54" t="s">
        <v>25</v>
      </c>
    </row>
    <row r="5" spans="1:8" ht="42.75" x14ac:dyDescent="0.2">
      <c r="A5" s="86" t="s">
        <v>61</v>
      </c>
      <c r="B5" s="79">
        <f>12+2+6</f>
        <v>20</v>
      </c>
      <c r="C5" s="64">
        <f>4176.099+17660.14417+14179.222+35721.05211</f>
        <v>71736.51728</v>
      </c>
      <c r="D5" s="64">
        <f>2.489+3</f>
        <v>5.4889999999999999</v>
      </c>
      <c r="E5" s="64">
        <v>583.28</v>
      </c>
      <c r="F5" s="59" t="s">
        <v>93</v>
      </c>
    </row>
    <row r="6" spans="1:8" ht="42.75" x14ac:dyDescent="0.2">
      <c r="A6" s="86" t="s">
        <v>62</v>
      </c>
      <c r="B6" s="79">
        <f>4+2+4</f>
        <v>10</v>
      </c>
      <c r="C6" s="63">
        <f>34+362.1+265.3+947.20629</f>
        <v>1608.6062900000002</v>
      </c>
      <c r="D6" s="63">
        <v>0</v>
      </c>
      <c r="E6" s="63">
        <v>101.292</v>
      </c>
      <c r="F6" s="60" t="s">
        <v>98</v>
      </c>
    </row>
    <row r="7" spans="1:8" ht="42.75" x14ac:dyDescent="0.2">
      <c r="A7" s="86" t="s">
        <v>63</v>
      </c>
      <c r="B7" s="79">
        <f>9+6</f>
        <v>15</v>
      </c>
      <c r="C7" s="62">
        <f>442.11607+1182.67293</f>
        <v>1624.789</v>
      </c>
      <c r="D7" s="62">
        <v>0</v>
      </c>
      <c r="E7" s="62">
        <v>51</v>
      </c>
      <c r="F7" s="55" t="s">
        <v>98</v>
      </c>
    </row>
    <row r="8" spans="1:8" ht="42.75" x14ac:dyDescent="0.2">
      <c r="A8" s="86" t="s">
        <v>91</v>
      </c>
      <c r="B8" s="79">
        <v>1</v>
      </c>
      <c r="C8" s="61">
        <v>33.333329999999997</v>
      </c>
      <c r="D8" s="61">
        <v>0</v>
      </c>
      <c r="E8" s="61">
        <v>0</v>
      </c>
      <c r="F8" s="55"/>
    </row>
    <row r="9" spans="1:8" ht="42.75" x14ac:dyDescent="0.2">
      <c r="A9" s="86" t="s">
        <v>64</v>
      </c>
      <c r="B9" s="79">
        <f>4+4</f>
        <v>8</v>
      </c>
      <c r="C9" s="61">
        <f>5043.06482+6784.24462</f>
        <v>11827.309440000001</v>
      </c>
      <c r="D9" s="61">
        <v>0</v>
      </c>
      <c r="E9" s="61">
        <v>632.33434</v>
      </c>
      <c r="F9" s="55" t="s">
        <v>94</v>
      </c>
    </row>
    <row r="10" spans="1:8" ht="42.75" x14ac:dyDescent="0.2">
      <c r="A10" s="86" t="s">
        <v>65</v>
      </c>
      <c r="B10" s="79">
        <v>7</v>
      </c>
      <c r="C10" s="62">
        <v>11005.59146</v>
      </c>
      <c r="D10" s="62">
        <v>0</v>
      </c>
      <c r="E10" s="62">
        <v>0</v>
      </c>
      <c r="F10" s="54"/>
    </row>
    <row r="11" spans="1:8" ht="185.25" x14ac:dyDescent="0.2">
      <c r="A11" s="86" t="s">
        <v>83</v>
      </c>
      <c r="B11" s="79">
        <v>2</v>
      </c>
      <c r="C11" s="62">
        <v>973.3</v>
      </c>
      <c r="D11" s="62">
        <v>0</v>
      </c>
      <c r="E11" s="62">
        <v>0</v>
      </c>
      <c r="F11" s="54"/>
    </row>
    <row r="12" spans="1:8" ht="42.75" x14ac:dyDescent="0.2">
      <c r="A12" s="86" t="s">
        <v>66</v>
      </c>
      <c r="B12" s="79">
        <f>13+1</f>
        <v>14</v>
      </c>
      <c r="C12" s="62">
        <f>1409.81701+289.36997+818.97385</f>
        <v>2518.1608299999998</v>
      </c>
      <c r="D12" s="62">
        <v>7.8567600000000004</v>
      </c>
      <c r="E12" s="62">
        <v>14.148860000000001</v>
      </c>
      <c r="F12" s="46" t="s">
        <v>96</v>
      </c>
    </row>
    <row r="13" spans="1:8" ht="57" x14ac:dyDescent="0.2">
      <c r="A13" s="86" t="s">
        <v>67</v>
      </c>
      <c r="B13" s="79">
        <f>4+2</f>
        <v>6</v>
      </c>
      <c r="C13" s="62">
        <f>1854.048+1118.217</f>
        <v>2972.2650000000003</v>
      </c>
      <c r="D13" s="62">
        <v>0</v>
      </c>
      <c r="E13" s="62">
        <v>278</v>
      </c>
      <c r="F13" s="46" t="s">
        <v>95</v>
      </c>
    </row>
    <row r="14" spans="1:8" ht="71.25" x14ac:dyDescent="0.2">
      <c r="A14" s="86" t="s">
        <v>68</v>
      </c>
      <c r="B14" s="79">
        <v>1</v>
      </c>
      <c r="C14" s="62">
        <v>144.05500000000001</v>
      </c>
      <c r="D14" s="62">
        <v>0</v>
      </c>
      <c r="E14" s="62">
        <v>0</v>
      </c>
      <c r="F14" s="54"/>
      <c r="H14" s="45"/>
    </row>
    <row r="15" spans="1:8" ht="42.75" x14ac:dyDescent="0.2">
      <c r="A15" s="86" t="s">
        <v>84</v>
      </c>
      <c r="B15" s="79">
        <v>1</v>
      </c>
      <c r="C15" s="61">
        <v>1098</v>
      </c>
      <c r="D15" s="61">
        <v>0</v>
      </c>
      <c r="E15" s="61">
        <v>0</v>
      </c>
      <c r="F15" s="55"/>
      <c r="H15" s="45"/>
    </row>
    <row r="16" spans="1:8" ht="28.5" x14ac:dyDescent="0.2">
      <c r="A16" s="86" t="s">
        <v>69</v>
      </c>
      <c r="B16" s="79">
        <v>1</v>
      </c>
      <c r="C16" s="61">
        <v>140</v>
      </c>
      <c r="D16" s="61">
        <v>0</v>
      </c>
      <c r="E16" s="61">
        <v>0</v>
      </c>
      <c r="F16" s="55"/>
      <c r="H16" s="45"/>
    </row>
    <row r="17" spans="1:8" ht="28.5" x14ac:dyDescent="0.2">
      <c r="A17" s="86" t="s">
        <v>85</v>
      </c>
      <c r="B17" s="79">
        <v>2</v>
      </c>
      <c r="C17" s="61">
        <v>1234</v>
      </c>
      <c r="D17" s="61">
        <v>5.9104000000000001</v>
      </c>
      <c r="E17" s="61">
        <v>0</v>
      </c>
      <c r="F17" s="55" t="s">
        <v>97</v>
      </c>
      <c r="H17" s="45"/>
    </row>
    <row r="18" spans="1:8" ht="42.75" x14ac:dyDescent="0.2">
      <c r="A18" s="86" t="s">
        <v>70</v>
      </c>
      <c r="B18" s="79">
        <v>2</v>
      </c>
      <c r="C18" s="62">
        <v>377.86099999999999</v>
      </c>
      <c r="D18" s="62">
        <v>0</v>
      </c>
      <c r="E18" s="62">
        <v>224.30500000000001</v>
      </c>
      <c r="F18" s="55" t="s">
        <v>98</v>
      </c>
    </row>
    <row r="19" spans="1:8" ht="28.5" x14ac:dyDescent="0.2">
      <c r="A19" s="86" t="s">
        <v>71</v>
      </c>
      <c r="B19" s="79">
        <v>1</v>
      </c>
      <c r="C19" s="62">
        <v>42.859000000000002</v>
      </c>
      <c r="D19" s="62">
        <v>0</v>
      </c>
      <c r="E19" s="62">
        <v>0</v>
      </c>
      <c r="F19" s="46"/>
    </row>
    <row r="20" spans="1:8" ht="42.75" x14ac:dyDescent="0.2">
      <c r="A20" s="86" t="s">
        <v>72</v>
      </c>
      <c r="B20" s="79">
        <v>3</v>
      </c>
      <c r="C20" s="62">
        <v>7094.6157999999996</v>
      </c>
      <c r="D20" s="62">
        <v>0</v>
      </c>
      <c r="E20" s="62">
        <v>0</v>
      </c>
      <c r="F20" s="55"/>
    </row>
    <row r="21" spans="1:8" ht="28.5" x14ac:dyDescent="0.2">
      <c r="A21" s="86" t="s">
        <v>73</v>
      </c>
      <c r="B21" s="79">
        <v>1</v>
      </c>
      <c r="C21" s="62">
        <v>1307.39546</v>
      </c>
      <c r="D21" s="62">
        <v>0</v>
      </c>
      <c r="E21" s="62">
        <v>0</v>
      </c>
      <c r="F21" s="85"/>
    </row>
    <row r="22" spans="1:8" ht="28.5" x14ac:dyDescent="0.2">
      <c r="A22" s="86" t="s">
        <v>86</v>
      </c>
      <c r="B22" s="79">
        <v>2</v>
      </c>
      <c r="C22" s="62">
        <v>2160</v>
      </c>
      <c r="D22" s="62">
        <v>0</v>
      </c>
      <c r="E22" s="62">
        <v>0</v>
      </c>
      <c r="F22" s="105"/>
    </row>
    <row r="23" spans="1:8" ht="42.75" x14ac:dyDescent="0.2">
      <c r="A23" s="86" t="s">
        <v>74</v>
      </c>
      <c r="B23" s="79">
        <v>1</v>
      </c>
      <c r="C23" s="62">
        <v>3461.54</v>
      </c>
      <c r="D23" s="62">
        <v>7.3197299999999998</v>
      </c>
      <c r="E23" s="62">
        <v>38.746000000000002</v>
      </c>
      <c r="F23" s="55" t="s">
        <v>99</v>
      </c>
    </row>
    <row r="24" spans="1:8" ht="28.5" x14ac:dyDescent="0.2">
      <c r="A24" s="84" t="s">
        <v>75</v>
      </c>
      <c r="B24" s="26">
        <v>3</v>
      </c>
      <c r="C24" s="62">
        <v>1600</v>
      </c>
      <c r="D24" s="62">
        <v>72.491669999999999</v>
      </c>
      <c r="E24" s="62">
        <v>0</v>
      </c>
      <c r="F24" s="46" t="s">
        <v>109</v>
      </c>
    </row>
    <row r="25" spans="1:8" ht="28.5" x14ac:dyDescent="0.2">
      <c r="A25" s="86" t="s">
        <v>76</v>
      </c>
      <c r="B25" s="79">
        <f>3+3</f>
        <v>6</v>
      </c>
      <c r="C25" s="62">
        <f>3000+920+1200</f>
        <v>5120</v>
      </c>
      <c r="D25" s="62">
        <v>7.9071400000000001</v>
      </c>
      <c r="E25" s="62">
        <v>0</v>
      </c>
      <c r="F25" s="55" t="s">
        <v>100</v>
      </c>
    </row>
    <row r="26" spans="1:8" ht="28.5" x14ac:dyDescent="0.2">
      <c r="A26" s="86" t="s">
        <v>77</v>
      </c>
      <c r="B26" s="79">
        <v>1</v>
      </c>
      <c r="C26" s="63">
        <v>200</v>
      </c>
      <c r="D26" s="63">
        <v>0</v>
      </c>
      <c r="E26" s="63">
        <v>0</v>
      </c>
      <c r="F26" s="55"/>
    </row>
    <row r="27" spans="1:8" ht="57" x14ac:dyDescent="0.2">
      <c r="A27" s="86" t="s">
        <v>87</v>
      </c>
      <c r="B27" s="79">
        <v>1</v>
      </c>
      <c r="C27" s="63">
        <v>28284.16</v>
      </c>
      <c r="D27" s="63">
        <v>0</v>
      </c>
      <c r="E27" s="63">
        <v>0</v>
      </c>
      <c r="F27" s="55"/>
    </row>
    <row r="28" spans="1:8" ht="42.75" x14ac:dyDescent="0.2">
      <c r="A28" s="86" t="s">
        <v>88</v>
      </c>
      <c r="B28" s="79">
        <v>1</v>
      </c>
      <c r="C28" s="62">
        <v>200</v>
      </c>
      <c r="D28" s="62">
        <v>0</v>
      </c>
      <c r="E28" s="62">
        <v>30</v>
      </c>
      <c r="F28" s="55" t="s">
        <v>101</v>
      </c>
    </row>
    <row r="29" spans="1:8" ht="57" x14ac:dyDescent="0.2">
      <c r="A29" s="86" t="s">
        <v>89</v>
      </c>
      <c r="B29" s="79">
        <v>1</v>
      </c>
      <c r="C29" s="64">
        <v>300</v>
      </c>
      <c r="D29" s="64">
        <v>92.123000000000005</v>
      </c>
      <c r="E29" s="64">
        <v>0</v>
      </c>
      <c r="F29" s="55" t="s">
        <v>102</v>
      </c>
    </row>
    <row r="30" spans="1:8" ht="15" thickBot="1" x14ac:dyDescent="0.25">
      <c r="A30" s="87"/>
      <c r="B30" s="80"/>
      <c r="C30" s="97"/>
      <c r="D30" s="97"/>
      <c r="E30" s="97"/>
      <c r="F30" s="47"/>
    </row>
    <row r="31" spans="1:8" x14ac:dyDescent="0.2">
      <c r="A31" s="27"/>
      <c r="B31" s="27"/>
      <c r="C31" s="27"/>
      <c r="D31" s="28"/>
      <c r="E31" s="27"/>
      <c r="F31" s="27"/>
    </row>
    <row r="32" spans="1:8" x14ac:dyDescent="0.2">
      <c r="A32" s="29"/>
      <c r="B32" s="36"/>
      <c r="C32" s="29"/>
      <c r="D32" s="30"/>
      <c r="E32" s="29"/>
      <c r="F32" s="31"/>
    </row>
    <row r="33" spans="1:6" x14ac:dyDescent="0.2">
      <c r="A33" s="32"/>
      <c r="B33" s="43"/>
      <c r="C33" s="32"/>
      <c r="D33" s="30"/>
      <c r="E33" s="32"/>
      <c r="F33" s="33"/>
    </row>
    <row r="34" spans="1:6" x14ac:dyDescent="0.2">
      <c r="A34" s="34"/>
      <c r="B34" s="34"/>
      <c r="C34" s="34"/>
      <c r="D34" s="30"/>
      <c r="E34" s="34"/>
      <c r="F34" s="35"/>
    </row>
    <row r="35" spans="1:6" x14ac:dyDescent="0.2">
      <c r="A35" s="34"/>
      <c r="B35" s="34"/>
      <c r="C35" s="34"/>
      <c r="D35" s="30"/>
      <c r="E35" s="34"/>
      <c r="F35" s="35"/>
    </row>
    <row r="36" spans="1:6" x14ac:dyDescent="0.2">
      <c r="A36" s="27"/>
      <c r="B36" s="27"/>
      <c r="C36" s="27"/>
      <c r="D36" s="28"/>
      <c r="E36" s="27"/>
      <c r="F36" s="27"/>
    </row>
    <row r="37" spans="1:6" x14ac:dyDescent="0.2">
      <c r="A37" s="27"/>
      <c r="B37" s="27"/>
      <c r="C37" s="27"/>
      <c r="D37" s="28"/>
      <c r="E37" s="27"/>
      <c r="F37" s="27"/>
    </row>
    <row r="38" spans="1:6" x14ac:dyDescent="0.2">
      <c r="A38" s="27"/>
      <c r="B38" s="27"/>
      <c r="C38" s="27"/>
      <c r="D38" s="28"/>
      <c r="E38" s="27"/>
      <c r="F38" s="27"/>
    </row>
    <row r="39" spans="1:6" x14ac:dyDescent="0.2">
      <c r="A39" s="27"/>
      <c r="B39" s="27"/>
      <c r="C39" s="27"/>
      <c r="D39" s="28"/>
      <c r="E39" s="27"/>
      <c r="F39" s="27"/>
    </row>
    <row r="40" spans="1:6" x14ac:dyDescent="0.2">
      <c r="A40" s="27"/>
      <c r="B40" s="27"/>
      <c r="C40" s="27"/>
      <c r="D40" s="28"/>
      <c r="E40" s="27"/>
      <c r="F40" s="27"/>
    </row>
    <row r="41" spans="1:6" x14ac:dyDescent="0.2">
      <c r="A41" s="27"/>
      <c r="B41" s="27"/>
      <c r="C41" s="27"/>
      <c r="D41" s="28"/>
      <c r="E41" s="27"/>
      <c r="F41" s="27"/>
    </row>
  </sheetData>
  <hyperlinks>
    <hyperlink ref="F1" location="NAVIGACE!A1" display="ZPĚT NA NAVIGACI"/>
  </hyperlinks>
  <pageMargins left="0.19685039370078741" right="0.19685039370078741" top="0.15748031496062992" bottom="0" header="0.31496062992125984" footer="0.31496062992125984"/>
  <pageSetup paperSize="9" scale="74" fitToHeight="0" orientation="landscape" r:id="rId1"/>
  <colBreaks count="2" manualBreakCount="2">
    <brk id="2" max="1048575" man="1"/>
    <brk id="1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5"/>
  <sheetViews>
    <sheetView workbookViewId="0"/>
  </sheetViews>
  <sheetFormatPr defaultColWidth="9.140625" defaultRowHeight="14.25" x14ac:dyDescent="0.2"/>
  <cols>
    <col min="1" max="1" width="32.140625" style="2" customWidth="1"/>
    <col min="2" max="2" width="15.5703125" style="2" customWidth="1"/>
    <col min="3" max="3" width="18.7109375" style="2" customWidth="1"/>
    <col min="4" max="4" width="15.7109375" style="2" customWidth="1"/>
    <col min="5" max="5" width="15.5703125" style="2" customWidth="1"/>
    <col min="6" max="6" width="37.85546875" style="2" customWidth="1"/>
    <col min="7" max="16384" width="9.140625" style="2"/>
  </cols>
  <sheetData>
    <row r="1" spans="1:6" ht="22.9" customHeight="1" x14ac:dyDescent="0.2">
      <c r="B1" s="18"/>
      <c r="C1" s="18"/>
      <c r="D1" s="18"/>
      <c r="E1" s="18"/>
      <c r="F1" s="19" t="s">
        <v>14</v>
      </c>
    </row>
    <row r="2" spans="1:6" ht="22.9" customHeight="1" thickBot="1" x14ac:dyDescent="0.25"/>
    <row r="3" spans="1:6" s="3" customFormat="1" ht="90.75" thickBot="1" x14ac:dyDescent="0.3">
      <c r="A3" s="4" t="s">
        <v>8</v>
      </c>
      <c r="B3" s="4" t="s">
        <v>7</v>
      </c>
      <c r="C3" s="4" t="s">
        <v>18</v>
      </c>
      <c r="D3" s="4" t="s">
        <v>105</v>
      </c>
      <c r="E3" s="4" t="s">
        <v>104</v>
      </c>
      <c r="F3" s="4" t="s">
        <v>6</v>
      </c>
    </row>
    <row r="4" spans="1:6" ht="42.75" x14ac:dyDescent="0.2">
      <c r="A4" s="88" t="s">
        <v>29</v>
      </c>
      <c r="B4" s="23">
        <v>1</v>
      </c>
      <c r="C4" s="66">
        <v>58.3249</v>
      </c>
      <c r="D4" s="66">
        <v>0</v>
      </c>
      <c r="E4" s="66">
        <v>0</v>
      </c>
      <c r="F4" s="24"/>
    </row>
    <row r="5" spans="1:6" ht="43.5" thickBot="1" x14ac:dyDescent="0.25">
      <c r="A5" s="87" t="s">
        <v>30</v>
      </c>
      <c r="B5" s="37">
        <v>2</v>
      </c>
      <c r="C5" s="76">
        <v>47.822110000000002</v>
      </c>
      <c r="D5" s="76">
        <v>0</v>
      </c>
      <c r="E5" s="76">
        <v>0</v>
      </c>
      <c r="F5" s="11"/>
    </row>
  </sheetData>
  <hyperlinks>
    <hyperlink ref="B1:F1" r:id="rId1" location="NAVIGACE!A1" display="ZPĚT"/>
    <hyperlink ref="F1" location="NAVIGACE!A1" display="ZPĚT NA NAVIGACI"/>
  </hyperlinks>
  <pageMargins left="0.7" right="0.7" top="0.78740157499999996" bottom="0.78740157499999996" header="0.3" footer="0.3"/>
  <pageSetup paperSize="9" scale="74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</vt:i4>
      </vt:variant>
    </vt:vector>
  </HeadingPairs>
  <TitlesOfParts>
    <vt:vector size="10" baseType="lpstr">
      <vt:lpstr>NAVIGACE</vt:lpstr>
      <vt:lpstr>KP</vt:lpstr>
      <vt:lpstr>RR</vt:lpstr>
      <vt:lpstr>SMT</vt:lpstr>
      <vt:lpstr>SPRP</vt:lpstr>
      <vt:lpstr>SV</vt:lpstr>
      <vt:lpstr>ZPZ</vt:lpstr>
      <vt:lpstr>KON</vt:lpstr>
      <vt:lpstr>ZD</vt:lpstr>
      <vt:lpstr>KPP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Johnová Iva</dc:creator>
  <cp:lastModifiedBy>Vokáč Petr</cp:lastModifiedBy>
  <cp:lastPrinted>2020-02-06T06:31:56Z</cp:lastPrinted>
  <dcterms:created xsi:type="dcterms:W3CDTF">2015-03-02T09:20:06Z</dcterms:created>
  <dcterms:modified xsi:type="dcterms:W3CDTF">2020-02-06T12:55:42Z</dcterms:modified>
</cp:coreProperties>
</file>