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Ústecký kraj (RÚK_ZÚK)\Rada Ústeckého kraje\00_R-priprava\"/>
    </mc:Choice>
  </mc:AlternateContent>
  <bookViews>
    <workbookView xWindow="90" yWindow="135" windowWidth="9420" windowHeight="4500"/>
  </bookViews>
  <sheets>
    <sheet name="komise" sheetId="5" r:id="rId1"/>
  </sheets>
  <definedNames>
    <definedName name="_xlnm._FilterDatabase" localSheetId="0" hidden="1">komise!$I$3:$V$30</definedName>
    <definedName name="_xlnm.Print_Titles" localSheetId="0">komise!$1:$4</definedName>
    <definedName name="OLE_LINK1" localSheetId="0">komise!#REF!</definedName>
  </definedNames>
  <calcPr calcId="152511"/>
</workbook>
</file>

<file path=xl/calcChain.xml><?xml version="1.0" encoding="utf-8"?>
<calcChain xmlns="http://schemas.openxmlformats.org/spreadsheetml/2006/main">
  <c r="T1" i="5" l="1"/>
  <c r="Q5" i="5"/>
  <c r="R5" i="5"/>
  <c r="Q6" i="5"/>
  <c r="R6" i="5"/>
  <c r="Q7" i="5"/>
  <c r="R7" i="5"/>
  <c r="Q8" i="5"/>
  <c r="R8" i="5"/>
  <c r="Q9" i="5"/>
  <c r="R9" i="5"/>
  <c r="Q10" i="5"/>
  <c r="R10" i="5"/>
  <c r="Q11" i="5"/>
  <c r="R11" i="5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O31" i="5"/>
  <c r="S31" i="5"/>
  <c r="O32" i="5"/>
  <c r="P5" i="5" s="1"/>
  <c r="P30" i="5" l="1"/>
  <c r="P28" i="5"/>
  <c r="P26" i="5"/>
  <c r="P24" i="5"/>
  <c r="P22" i="5"/>
  <c r="P20" i="5"/>
  <c r="P18" i="5"/>
  <c r="P16" i="5"/>
  <c r="P14" i="5"/>
  <c r="P12" i="5"/>
  <c r="P10" i="5"/>
  <c r="P8" i="5"/>
  <c r="P6" i="5"/>
  <c r="P29" i="5"/>
  <c r="P27" i="5"/>
  <c r="P25" i="5"/>
  <c r="P23" i="5"/>
  <c r="P21" i="5"/>
  <c r="P19" i="5"/>
  <c r="P17" i="5"/>
  <c r="P15" i="5"/>
  <c r="P13" i="5"/>
  <c r="P11" i="5"/>
  <c r="P9" i="5"/>
  <c r="P7" i="5"/>
  <c r="T5" i="5"/>
  <c r="T6" i="5"/>
  <c r="T7" i="5"/>
  <c r="T8" i="5"/>
  <c r="T9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10" i="5"/>
  <c r="K2" i="5"/>
  <c r="J2" i="5"/>
  <c r="L2" i="5"/>
  <c r="M2" i="5"/>
  <c r="N2" i="5"/>
  <c r="U2" i="5"/>
  <c r="P31" i="5" l="1"/>
  <c r="P32" i="5"/>
</calcChain>
</file>

<file path=xl/sharedStrings.xml><?xml version="1.0" encoding="utf-8"?>
<sst xmlns="http://schemas.openxmlformats.org/spreadsheetml/2006/main" count="206" uniqueCount="99">
  <si>
    <t>odborné sociální poradenství</t>
  </si>
  <si>
    <t>kontaktní centra</t>
  </si>
  <si>
    <t>terénní programy</t>
  </si>
  <si>
    <t>terapeutické komunity</t>
  </si>
  <si>
    <t>Oblastní spolek ČČK Litoměřice</t>
  </si>
  <si>
    <t>žadatel</t>
  </si>
  <si>
    <t>IČ</t>
  </si>
  <si>
    <t>ulice, číslo</t>
  </si>
  <si>
    <t>PSČ, obec</t>
  </si>
  <si>
    <t>název (dle RES)</t>
  </si>
  <si>
    <t>adresa (dle RES)</t>
  </si>
  <si>
    <t>číslo žádosti</t>
  </si>
  <si>
    <t>Most k naději</t>
  </si>
  <si>
    <t>služby následné péče</t>
  </si>
  <si>
    <t>432 01 Kadaň</t>
  </si>
  <si>
    <t>434 01 Most</t>
  </si>
  <si>
    <t>400 01 Ústí nad Labem</t>
  </si>
  <si>
    <t>Pražská 166/47</t>
  </si>
  <si>
    <t>Velká Hradební 13/47</t>
  </si>
  <si>
    <t>Kontaktní centrum pro drogově závislé</t>
  </si>
  <si>
    <t>Terénní program</t>
  </si>
  <si>
    <t>Ambulantní adiktologické služby</t>
  </si>
  <si>
    <t>Husova 1325</t>
  </si>
  <si>
    <t>K - centrum Kadaň</t>
  </si>
  <si>
    <t>Terénní program Kadaňsko</t>
  </si>
  <si>
    <t>K-centrum Chomutov</t>
  </si>
  <si>
    <t>Tylova 1239/16</t>
  </si>
  <si>
    <t>412 01 Litoměřice - Předměstí</t>
  </si>
  <si>
    <t>Kontaktní centrum Litoměřice</t>
  </si>
  <si>
    <t>400 01 Ústí nad Labem - Vaňov</t>
  </si>
  <si>
    <t>Ambulantní léčba a poradenství pro osoby ohrožené závislostním chováním</t>
  </si>
  <si>
    <t>15 lůžek</t>
  </si>
  <si>
    <t>Petra Jilemnického1929/9</t>
  </si>
  <si>
    <t>K – centrum Most</t>
  </si>
  <si>
    <t>K – centrum Žatec</t>
  </si>
  <si>
    <t>Centrum pro rodinu a následnou péči</t>
  </si>
  <si>
    <t>Centrum sociálních služeb Děčín, příspěvková organizace</t>
  </si>
  <si>
    <t>405 02 Děčín 1</t>
  </si>
  <si>
    <t>druh služby</t>
  </si>
  <si>
    <t>předpokládaná kapacita v roce 2016</t>
  </si>
  <si>
    <t>dotace ÚK v roce 2015</t>
  </si>
  <si>
    <t>celkové náklady v roce 2015</t>
  </si>
  <si>
    <t>celkové náklady služby v roce 2016</t>
  </si>
  <si>
    <t>požadavek na dotaci na službu v roce 2016</t>
  </si>
  <si>
    <t xml:space="preserve">VĚCNÉ HODNOCENÍ ŽÁDOSTÍ O DOTACE V PROGRAMU PODPORA ÚSTECKÉHO KRAJE NA SOCIÁLNÍ SLUŽBY PROTIDROGOVÉ POLITIKY 2016 </t>
  </si>
  <si>
    <t>28.října 1155/2</t>
  </si>
  <si>
    <t>Kontaktní a poradenské centrum pro drogově závislé, poradna pro rodiče v roce 2016</t>
  </si>
  <si>
    <t>Terénní programy v roce 2016</t>
  </si>
  <si>
    <t>Děčínské doléčovací centrum - odborné sociální poradenství v roce 2016</t>
  </si>
  <si>
    <t>Děčínské doléčovací centrum v roce 2016</t>
  </si>
  <si>
    <t xml:space="preserve">okamžitá ambulantní - 2 klienti, pobytová - 11 lůžek,          plán ambulantní - 5 klientů, 35 kontaktů, 35 intervencí, plán pobytová - 3 422 využitých lůžkodnů, 30 uživatelů </t>
  </si>
  <si>
    <t>Terénní program Litoměřicka</t>
  </si>
  <si>
    <t>Terénní program Chomutovsko</t>
  </si>
  <si>
    <t>Poradna Světlo</t>
  </si>
  <si>
    <t xml:space="preserve"> Kontaktní centrum WHITE LIGHT I. Teplice</t>
  </si>
  <si>
    <t>Terénní programy WHITE LIGHT I. Teplicko 2016</t>
  </si>
  <si>
    <t xml:space="preserve">Kontaktní a poradenské centrum WHITE LIGHT I. Rumburk </t>
  </si>
  <si>
    <t xml:space="preserve">Terénní program WHITE LIGHT I. Rumburk, Varnsdorf </t>
  </si>
  <si>
    <t>Terapeutická komunita Mukařov</t>
  </si>
  <si>
    <t>Následná péče o exuživatele drog s podporovaným bydlením</t>
  </si>
  <si>
    <t>Protidrogové programy v penitenciárních zařízeních</t>
  </si>
  <si>
    <t>Terénní protidrogový program pro okres Most, Teplice a Louny</t>
  </si>
  <si>
    <t>identifikátor</t>
  </si>
  <si>
    <t>zařazení do Základní sítě soc. služeb ÚK na 2016-2018 - úroveň 1 - reálná (ano/ne)</t>
  </si>
  <si>
    <t>počet bodů</t>
  </si>
  <si>
    <t xml:space="preserve">název služby </t>
  </si>
  <si>
    <t>CELKEM ZA ORGANIZACI</t>
  </si>
  <si>
    <t xml:space="preserve">celkem </t>
  </si>
  <si>
    <t>okamžitá 9 klientů, plán 600 uživatelů, 4 300 kontaktů, 150 000 distib. inj. setů</t>
  </si>
  <si>
    <t>okamžitá 1, plán 50 klientů, 350 kontaktů, 210 intervencí</t>
  </si>
  <si>
    <t>okamžitá 3 klienti, plán 250 uživatelů, 3 500 kontaktů, 650 intervencí, 26 000 distrib. inj. setů</t>
  </si>
  <si>
    <t xml:space="preserve">okamžitá 2klienti, plán 170 uživatelů, 1 700 kontaktů, 600 intervencí, 35 000 distrib. inj. setů </t>
  </si>
  <si>
    <t>ano</t>
  </si>
  <si>
    <t>okamžitá - 3 intervence, plán - 110 uživatelů, 1 100 intervencí, 950h intervencí, 1 450 kontaktů</t>
  </si>
  <si>
    <t>okamžitá 2, plán 200 uživatelů, 1 900 kontaktů, 1.100 hod intervencí, 28 000 distrib. inj. setů</t>
  </si>
  <si>
    <t>pobytová forma: 7 lůžek, plán 17 klientů, ambulantní 25 klientů, 380 kontaktů, 2800 hod. intervencí</t>
  </si>
  <si>
    <t>okamžitá - 1, plán 90 uživatelů, 800 kontaktů, 1 600h intervencí</t>
  </si>
  <si>
    <t>okamžitá 4, plán 550 uživatelů, 6 800 kontaktů, 450 intervencí, 250 hodin intervencí, 70 000 distib. inj. setů</t>
  </si>
  <si>
    <t>okamžitá 2 klienti, plán 300 uživatelů, 1 500 kontaktů, 100 intervencí, 50hodin intervencí, 20 000 distrib. inj. setů</t>
  </si>
  <si>
    <t>okamžitá 1, plán 65 klientů, 350 kontaktů, 180 intervencí, 90 hod intervencí</t>
  </si>
  <si>
    <t>okamžitá 2, plán 350 uživatelů, 1 200 kontaktů, 110 intervencí, 80 hod intervencí, 5 000 distrib. inj. setů</t>
  </si>
  <si>
    <t xml:space="preserve"> okamžiá 15 kontaktů, plán 310 uživatelů, 5 300 kontaktů, 50 000 inj.setů, 6 100 intervencí, 3050 hodin intervencí</t>
  </si>
  <si>
    <t>okamžitá 2 klienti,  plán 200 uživatelů, 1600 kontaktů, 1 200 hodin intervencí, 9000 inj.setů</t>
  </si>
  <si>
    <t xml:space="preserve"> okamžitá 1 klient, plán 40 klientů, 30 kontaktů, 90 intervencí a 100 hod intervencí</t>
  </si>
  <si>
    <t xml:space="preserve">okamžitá - 3 klienti předpoklad 1 000 uživatelů, 17 000 kontaktů, 350 intervencí, 2475 hodin intervencí,  210 000 distrib. inj. setů </t>
  </si>
  <si>
    <t>okamžitá - 2 klienti, plán - 600 uživatelů, 5 500 kontaktů, 837 hodin intervencí, 41 000 distrib. inj. setů</t>
  </si>
  <si>
    <t>okamžitá 2 klienti, odhad 495 uživatelů, 9 600 kontaktů, 13 000 intervencí, 4 300 hod intervencí, 84 000 distib inj. setů</t>
  </si>
  <si>
    <t>okamžitá 3 klienti, plán 120 uživatelů, 1700 kontaktů, 3 600 intervencí, 1800 hod intervencí, 36 000 distrib. inj. setů</t>
  </si>
  <si>
    <t>okamžitá 2 klienti, plán 180 uživatelů, 6 000 intervencí, 3 300hodin intervencí</t>
  </si>
  <si>
    <t>okamžitá 12 klientů, 2 s jednotlivcem,  odhad 210 uživatelů, 2 300 kontaktů, 5 200 intervencí, 2 600 hodin intervencí, 28 000 distib. inj. setů</t>
  </si>
  <si>
    <t>okamžitá 2 klienti, odhad 210 uživatelů, 1 400 kontaktů, 1350 hodi intervencí, 30 000 distrib. inj. setů</t>
  </si>
  <si>
    <t>okamžitá 3 klienti, plán 580 uživatelů, 12 500 kontaktů, 5 000 intervencí, 4800hodin intervencí, 155 000 distib. inj. setů</t>
  </si>
  <si>
    <t>okamžitá 2 klienti, 2 s jednotlivcem,  odhad 210 uživatelů, 2 300 kontaktů, 5 200 intervencí, 2200hod intervencí, 28 000 distib. inj. setů</t>
  </si>
  <si>
    <t>DOTACE</t>
  </si>
  <si>
    <t>VÝPOČET</t>
  </si>
  <si>
    <t>WHITE LIGHT I., z.ú.</t>
  </si>
  <si>
    <t>návrh výše dotace na službu v roce 2016</t>
  </si>
  <si>
    <t>DRUG - OUT Klub, z.s.</t>
  </si>
  <si>
    <t xml:space="preserve">Světlo Kadaň, z.s.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</si>
</sst>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č_-;\-* #,##0\ _K_č_-;_-* &quot;-&quot;\ _K_č_-;_-@_-"/>
    <numFmt numFmtId="43" formatCode="_-* #,##0.00\ _K_č_-;\-* #,##0.00\ _K_č_-;_-* &quot;-&quot;??\ _K_č_-;_-@_-"/>
    <numFmt numFmtId="164" formatCode="_-* #,##0\ _K_č_-;\-* #,##0\ _K_č_-;_-* &quot;-&quot;??\ _K_č_-;_-@_-"/>
    <numFmt numFmtId="165" formatCode="#,##0\ _K_č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164" fontId="4" fillId="2" borderId="2" xfId="1" applyNumberFormat="1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/>
    </xf>
    <xf numFmtId="0" fontId="2" fillId="4" borderId="1" xfId="0" applyFont="1" applyFill="1" applyBorder="1"/>
    <xf numFmtId="164" fontId="5" fillId="4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1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4" borderId="8" xfId="0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2" fontId="7" fillId="4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3" fontId="0" fillId="0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vertical="center" wrapText="1"/>
    </xf>
    <xf numFmtId="41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0" fillId="0" borderId="0" xfId="0" applyNumberFormat="1"/>
    <xf numFmtId="3" fontId="4" fillId="0" borderId="2" xfId="1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0" fillId="0" borderId="0" xfId="0" applyFont="1" applyFill="1" applyBorder="1" applyAlignment="1">
      <alignment vertical="center" wrapText="1"/>
    </xf>
    <xf numFmtId="3" fontId="7" fillId="7" borderId="1" xfId="1" applyNumberFormat="1" applyFont="1" applyFill="1" applyBorder="1" applyAlignment="1">
      <alignment horizontal="center" vertical="center"/>
    </xf>
    <xf numFmtId="3" fontId="4" fillId="7" borderId="2" xfId="1" applyNumberFormat="1" applyFont="1" applyFill="1" applyBorder="1" applyAlignment="1">
      <alignment vertical="center" wrapText="1"/>
    </xf>
    <xf numFmtId="3" fontId="5" fillId="7" borderId="1" xfId="0" applyNumberFormat="1" applyFont="1" applyFill="1" applyBorder="1" applyAlignment="1">
      <alignment vertical="center" wrapText="1"/>
    </xf>
    <xf numFmtId="3" fontId="3" fillId="7" borderId="6" xfId="0" applyNumberFormat="1" applyFont="1" applyFill="1" applyBorder="1" applyAlignment="1">
      <alignment horizontal="center" vertical="center" wrapText="1"/>
    </xf>
    <xf numFmtId="3" fontId="0" fillId="7" borderId="7" xfId="0" applyNumberFormat="1" applyFill="1" applyBorder="1" applyAlignment="1">
      <alignment horizontal="center" vertical="center" wrapText="1"/>
    </xf>
    <xf numFmtId="3" fontId="0" fillId="7" borderId="0" xfId="0" applyNumberFormat="1" applyFill="1"/>
    <xf numFmtId="0" fontId="2" fillId="0" borderId="1" xfId="0" applyFont="1" applyFill="1" applyBorder="1" applyAlignment="1">
      <alignment vertical="center"/>
    </xf>
    <xf numFmtId="3" fontId="7" fillId="4" borderId="4" xfId="1" applyNumberFormat="1" applyFont="1" applyFill="1" applyBorder="1" applyAlignment="1">
      <alignment horizontal="center" vertical="center"/>
    </xf>
    <xf numFmtId="3" fontId="7" fillId="7" borderId="4" xfId="1" applyNumberFormat="1" applyFont="1" applyFill="1" applyBorder="1" applyAlignment="1">
      <alignment horizontal="center" vertical="center"/>
    </xf>
    <xf numFmtId="3" fontId="6" fillId="4" borderId="14" xfId="1" applyNumberFormat="1" applyFont="1" applyFill="1" applyBorder="1" applyAlignment="1">
      <alignment horizontal="center" vertical="center"/>
    </xf>
    <xf numFmtId="3" fontId="6" fillId="4" borderId="15" xfId="1" applyNumberFormat="1" applyFont="1" applyFill="1" applyBorder="1" applyAlignment="1">
      <alignment horizontal="center" vertical="center"/>
    </xf>
    <xf numFmtId="3" fontId="6" fillId="4" borderId="16" xfId="1" applyNumberFormat="1" applyFont="1" applyFill="1" applyBorder="1" applyAlignment="1">
      <alignment horizontal="center" vertical="center"/>
    </xf>
    <xf numFmtId="0" fontId="0" fillId="0" borderId="0" xfId="0" applyBorder="1"/>
    <xf numFmtId="3" fontId="0" fillId="4" borderId="0" xfId="0" applyNumberFormat="1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4" fillId="3" borderId="20" xfId="0" applyNumberFormat="1" applyFont="1" applyFill="1" applyBorder="1" applyAlignment="1">
      <alignment horizontal="center" vertical="center" wrapText="1"/>
    </xf>
    <xf numFmtId="3" fontId="4" fillId="3" borderId="18" xfId="0" applyNumberFormat="1" applyFont="1" applyFill="1" applyBorder="1" applyAlignment="1">
      <alignment horizontal="center" vertical="center" wrapText="1"/>
    </xf>
    <xf numFmtId="3" fontId="4" fillId="3" borderId="21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 wrapText="1"/>
    </xf>
    <xf numFmtId="3" fontId="9" fillId="3" borderId="18" xfId="0" applyNumberFormat="1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3" fontId="4" fillId="3" borderId="19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2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3" fontId="0" fillId="5" borderId="1" xfId="0" applyNumberFormat="1" applyFont="1" applyFill="1" applyBorder="1" applyAlignment="1">
      <alignment horizontal="center" vertical="center" wrapText="1"/>
    </xf>
    <xf numFmtId="165" fontId="0" fillId="5" borderId="1" xfId="0" applyNumberFormat="1" applyFont="1" applyFill="1" applyBorder="1" applyAlignment="1">
      <alignment horizontal="center" vertical="center" wrapText="1"/>
    </xf>
    <xf numFmtId="165" fontId="0" fillId="5" borderId="1" xfId="1" applyNumberFormat="1" applyFont="1" applyFill="1" applyBorder="1" applyAlignment="1">
      <alignment horizontal="center" vertical="center" wrapText="1"/>
    </xf>
    <xf numFmtId="3" fontId="0" fillId="5" borderId="1" xfId="1" applyNumberFormat="1" applyFont="1" applyFill="1" applyBorder="1" applyAlignment="1">
      <alignment horizontal="center" vertical="center"/>
    </xf>
    <xf numFmtId="41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="80" zoomScaleNormal="80" zoomScaleSheetLayoutView="98" workbookViewId="0">
      <pane ySplit="4" topLeftCell="A5" activePane="bottomLeft" state="frozen"/>
      <selection pane="bottomLeft" activeCell="L3" sqref="L3:L4"/>
    </sheetView>
  </sheetViews>
  <sheetFormatPr defaultRowHeight="15" customHeight="1" x14ac:dyDescent="0.2"/>
  <cols>
    <col min="1" max="1" width="6.140625" customWidth="1"/>
    <col min="2" max="2" width="17.28515625" customWidth="1"/>
    <col min="3" max="3" width="11.42578125" customWidth="1"/>
    <col min="4" max="4" width="19.28515625" customWidth="1"/>
    <col min="5" max="5" width="15.85546875" customWidth="1"/>
    <col min="6" max="6" width="12" customWidth="1"/>
    <col min="7" max="7" width="18" hidden="1" customWidth="1"/>
    <col min="8" max="8" width="16.5703125" customWidth="1"/>
    <col min="9" max="9" width="14.7109375" customWidth="1"/>
    <col min="10" max="10" width="20.7109375" customWidth="1"/>
    <col min="11" max="11" width="17" customWidth="1"/>
    <col min="12" max="12" width="18.28515625" customWidth="1"/>
    <col min="13" max="13" width="17.42578125" customWidth="1"/>
    <col min="14" max="14" width="14.42578125" customWidth="1"/>
    <col min="15" max="15" width="13.28515625" hidden="1" customWidth="1"/>
    <col min="16" max="16" width="12.140625" style="45" hidden="1" customWidth="1"/>
    <col min="17" max="17" width="12.28515625" style="37" hidden="1" customWidth="1"/>
    <col min="18" max="18" width="12.140625" style="37" hidden="1" customWidth="1"/>
    <col min="19" max="19" width="18.28515625" style="37" hidden="1" customWidth="1"/>
    <col min="20" max="20" width="18.28515625" style="37" customWidth="1"/>
    <col min="21" max="21" width="16.85546875" style="14" hidden="1" customWidth="1"/>
    <col min="22" max="22" width="14.85546875" customWidth="1"/>
  </cols>
  <sheetData>
    <row r="1" spans="1:22" ht="15" customHeight="1" x14ac:dyDescent="0.2">
      <c r="A1" s="72" t="s">
        <v>44</v>
      </c>
      <c r="B1" s="73"/>
      <c r="C1" s="73"/>
      <c r="D1" s="73"/>
      <c r="E1" s="73"/>
      <c r="F1" s="73"/>
      <c r="G1" s="73"/>
      <c r="H1" s="73"/>
      <c r="I1" s="73"/>
      <c r="J1" s="1" t="s">
        <v>67</v>
      </c>
      <c r="K1" s="1"/>
      <c r="L1" s="1"/>
      <c r="M1" s="1"/>
      <c r="N1" s="2"/>
      <c r="O1" s="2"/>
      <c r="P1" s="41"/>
      <c r="Q1" s="32"/>
      <c r="R1" s="32"/>
      <c r="S1" s="32"/>
      <c r="T1" s="32">
        <f>SUM(T5:T30)</f>
        <v>2996200</v>
      </c>
      <c r="U1" s="1">
        <v>3000000</v>
      </c>
      <c r="V1" s="46"/>
    </row>
    <row r="2" spans="1:22" ht="15" customHeight="1" x14ac:dyDescent="0.2">
      <c r="A2" s="74" t="s">
        <v>11</v>
      </c>
      <c r="B2" s="81" t="s">
        <v>5</v>
      </c>
      <c r="C2" s="82"/>
      <c r="D2" s="82"/>
      <c r="E2" s="83"/>
      <c r="F2" s="16"/>
      <c r="G2" s="16"/>
      <c r="H2" s="4"/>
      <c r="I2" s="4"/>
      <c r="J2" s="5">
        <f t="shared" ref="J2:U2" si="0">SUM(J5:J45)</f>
        <v>0</v>
      </c>
      <c r="K2" s="5">
        <f t="shared" si="0"/>
        <v>2495000</v>
      </c>
      <c r="L2" s="5">
        <f t="shared" si="0"/>
        <v>38833694</v>
      </c>
      <c r="M2" s="5">
        <f t="shared" si="0"/>
        <v>53928125</v>
      </c>
      <c r="N2" s="5">
        <f t="shared" si="0"/>
        <v>6370360.4000000004</v>
      </c>
      <c r="O2" s="5"/>
      <c r="P2" s="42" t="s">
        <v>94</v>
      </c>
      <c r="Q2" s="33">
        <v>115</v>
      </c>
      <c r="R2" s="33">
        <v>172</v>
      </c>
      <c r="S2" s="33"/>
      <c r="T2" s="33" t="s">
        <v>93</v>
      </c>
      <c r="U2" s="6">
        <f t="shared" si="0"/>
        <v>0</v>
      </c>
      <c r="V2" s="55"/>
    </row>
    <row r="3" spans="1:22" ht="15" customHeight="1" x14ac:dyDescent="0.2">
      <c r="A3" s="75"/>
      <c r="B3" s="79" t="s">
        <v>9</v>
      </c>
      <c r="C3" s="79" t="s">
        <v>6</v>
      </c>
      <c r="D3" s="77" t="s">
        <v>10</v>
      </c>
      <c r="E3" s="78"/>
      <c r="F3" s="64" t="s">
        <v>62</v>
      </c>
      <c r="G3" s="64" t="s">
        <v>63</v>
      </c>
      <c r="H3" s="64" t="s">
        <v>38</v>
      </c>
      <c r="I3" s="64" t="s">
        <v>65</v>
      </c>
      <c r="J3" s="64" t="s">
        <v>39</v>
      </c>
      <c r="K3" s="64" t="s">
        <v>40</v>
      </c>
      <c r="L3" s="64" t="s">
        <v>41</v>
      </c>
      <c r="M3" s="64" t="s">
        <v>42</v>
      </c>
      <c r="N3" s="64" t="s">
        <v>43</v>
      </c>
      <c r="O3" s="64" t="s">
        <v>64</v>
      </c>
      <c r="P3" s="43"/>
      <c r="Q3" s="34"/>
      <c r="R3" s="34"/>
      <c r="S3" s="34"/>
      <c r="T3" s="70" t="s">
        <v>96</v>
      </c>
      <c r="U3" s="68" t="s">
        <v>96</v>
      </c>
      <c r="V3" s="66" t="s">
        <v>66</v>
      </c>
    </row>
    <row r="4" spans="1:22" ht="15" customHeight="1" thickBot="1" x14ac:dyDescent="0.25">
      <c r="A4" s="76"/>
      <c r="B4" s="80"/>
      <c r="C4" s="80"/>
      <c r="D4" s="13" t="s">
        <v>7</v>
      </c>
      <c r="E4" s="13" t="s">
        <v>8</v>
      </c>
      <c r="F4" s="84"/>
      <c r="G4" s="84"/>
      <c r="H4" s="65"/>
      <c r="I4" s="65"/>
      <c r="J4" s="65"/>
      <c r="K4" s="65"/>
      <c r="L4" s="65"/>
      <c r="M4" s="65"/>
      <c r="N4" s="65"/>
      <c r="O4" s="65"/>
      <c r="P4" s="44"/>
      <c r="Q4" s="35"/>
      <c r="R4" s="35"/>
      <c r="S4" s="35"/>
      <c r="T4" s="71"/>
      <c r="U4" s="69"/>
      <c r="V4" s="67"/>
    </row>
    <row r="5" spans="1:22" s="15" customFormat="1" ht="114" customHeight="1" x14ac:dyDescent="0.2">
      <c r="A5" s="18">
        <v>1</v>
      </c>
      <c r="B5" s="12" t="s">
        <v>36</v>
      </c>
      <c r="C5" s="12">
        <v>71235868</v>
      </c>
      <c r="D5" s="12" t="s">
        <v>45</v>
      </c>
      <c r="E5" s="12" t="s">
        <v>37</v>
      </c>
      <c r="F5" s="9">
        <v>7461655</v>
      </c>
      <c r="G5" s="9" t="s">
        <v>72</v>
      </c>
      <c r="H5" s="12" t="s">
        <v>1</v>
      </c>
      <c r="I5" s="12" t="s">
        <v>46</v>
      </c>
      <c r="J5" s="8" t="s">
        <v>81</v>
      </c>
      <c r="K5" s="17">
        <v>80000</v>
      </c>
      <c r="L5" s="7">
        <v>1891577</v>
      </c>
      <c r="M5" s="7">
        <v>1821813</v>
      </c>
      <c r="N5" s="17">
        <v>181320</v>
      </c>
      <c r="O5" s="24">
        <v>20</v>
      </c>
      <c r="P5" s="40">
        <f>O5*$O$32</f>
        <v>139275.76601671311</v>
      </c>
      <c r="Q5" s="36">
        <f>1.15*K5</f>
        <v>92000</v>
      </c>
      <c r="R5" s="36">
        <f>1.72*K5</f>
        <v>137600</v>
      </c>
      <c r="S5" s="47">
        <v>137600</v>
      </c>
      <c r="T5" s="49">
        <f t="shared" ref="T5:T30" si="1">ROUND(S5,-2)</f>
        <v>137600</v>
      </c>
      <c r="U5" s="54"/>
      <c r="V5" s="59">
        <v>326800</v>
      </c>
    </row>
    <row r="6" spans="1:22" s="15" customFormat="1" ht="96" customHeight="1" x14ac:dyDescent="0.2">
      <c r="A6" s="18">
        <v>1</v>
      </c>
      <c r="B6" s="12" t="s">
        <v>36</v>
      </c>
      <c r="C6" s="12">
        <v>71235868</v>
      </c>
      <c r="D6" s="12" t="s">
        <v>45</v>
      </c>
      <c r="E6" s="12" t="s">
        <v>37</v>
      </c>
      <c r="F6" s="9">
        <v>9695946</v>
      </c>
      <c r="G6" s="9" t="s">
        <v>72</v>
      </c>
      <c r="H6" s="12" t="s">
        <v>2</v>
      </c>
      <c r="I6" s="12" t="s">
        <v>47</v>
      </c>
      <c r="J6" s="8" t="s">
        <v>82</v>
      </c>
      <c r="K6" s="17">
        <v>20000</v>
      </c>
      <c r="L6" s="7">
        <v>897841</v>
      </c>
      <c r="M6" s="7">
        <v>1352655</v>
      </c>
      <c r="N6" s="17">
        <v>135240</v>
      </c>
      <c r="O6" s="24">
        <v>16.25</v>
      </c>
      <c r="P6" s="40">
        <f t="shared" ref="P6:P30" si="2">O6*$O$32</f>
        <v>113161.55988857939</v>
      </c>
      <c r="Q6" s="36">
        <f t="shared" ref="Q6:Q30" si="3">1.15*K6</f>
        <v>23000</v>
      </c>
      <c r="R6" s="36">
        <f t="shared" ref="R6:R30" si="4">1.72*K6</f>
        <v>34400</v>
      </c>
      <c r="S6" s="47">
        <v>34400</v>
      </c>
      <c r="T6" s="50">
        <f t="shared" si="1"/>
        <v>34400</v>
      </c>
      <c r="U6" s="54"/>
      <c r="V6" s="60"/>
    </row>
    <row r="7" spans="1:22" s="15" customFormat="1" ht="76.5" x14ac:dyDescent="0.2">
      <c r="A7" s="18">
        <v>1</v>
      </c>
      <c r="B7" s="12" t="s">
        <v>36</v>
      </c>
      <c r="C7" s="12">
        <v>71235868</v>
      </c>
      <c r="D7" s="12" t="s">
        <v>45</v>
      </c>
      <c r="E7" s="12" t="s">
        <v>37</v>
      </c>
      <c r="F7" s="9">
        <v>7392909</v>
      </c>
      <c r="G7" s="9" t="s">
        <v>72</v>
      </c>
      <c r="H7" s="12" t="s">
        <v>0</v>
      </c>
      <c r="I7" s="12" t="s">
        <v>48</v>
      </c>
      <c r="J7" s="8" t="s">
        <v>83</v>
      </c>
      <c r="K7" s="17">
        <v>10000</v>
      </c>
      <c r="L7" s="7">
        <v>239241</v>
      </c>
      <c r="M7" s="7">
        <v>215184</v>
      </c>
      <c r="N7" s="17">
        <v>21440</v>
      </c>
      <c r="O7" s="24">
        <v>17.850000000000001</v>
      </c>
      <c r="P7" s="40">
        <f t="shared" si="2"/>
        <v>124303.62116991644</v>
      </c>
      <c r="Q7" s="36">
        <f t="shared" si="3"/>
        <v>11500</v>
      </c>
      <c r="R7" s="36">
        <f t="shared" si="4"/>
        <v>17200</v>
      </c>
      <c r="S7" s="47">
        <v>17200</v>
      </c>
      <c r="T7" s="50">
        <f t="shared" si="1"/>
        <v>17200</v>
      </c>
      <c r="U7" s="54"/>
      <c r="V7" s="60"/>
    </row>
    <row r="8" spans="1:22" s="15" customFormat="1" ht="167.25" customHeight="1" x14ac:dyDescent="0.2">
      <c r="A8" s="18">
        <v>1</v>
      </c>
      <c r="B8" s="12" t="s">
        <v>36</v>
      </c>
      <c r="C8" s="12">
        <v>71235868</v>
      </c>
      <c r="D8" s="12" t="s">
        <v>45</v>
      </c>
      <c r="E8" s="12" t="s">
        <v>37</v>
      </c>
      <c r="F8" s="9">
        <v>6849315</v>
      </c>
      <c r="G8" s="9" t="s">
        <v>72</v>
      </c>
      <c r="H8" s="12" t="s">
        <v>13</v>
      </c>
      <c r="I8" s="12" t="s">
        <v>49</v>
      </c>
      <c r="J8" s="8" t="s">
        <v>50</v>
      </c>
      <c r="K8" s="17">
        <v>80000</v>
      </c>
      <c r="L8" s="7">
        <v>2161884</v>
      </c>
      <c r="M8" s="7">
        <v>2149228</v>
      </c>
      <c r="N8" s="17">
        <v>214400</v>
      </c>
      <c r="O8" s="24">
        <v>21.85</v>
      </c>
      <c r="P8" s="40">
        <f t="shared" si="2"/>
        <v>152158.77437325908</v>
      </c>
      <c r="Q8" s="36">
        <f t="shared" si="3"/>
        <v>92000</v>
      </c>
      <c r="R8" s="36">
        <f t="shared" si="4"/>
        <v>137600</v>
      </c>
      <c r="S8" s="47">
        <v>137600</v>
      </c>
      <c r="T8" s="50">
        <f t="shared" si="1"/>
        <v>137600</v>
      </c>
      <c r="U8" s="54"/>
      <c r="V8" s="61"/>
    </row>
    <row r="9" spans="1:22" s="15" customFormat="1" ht="120" customHeight="1" x14ac:dyDescent="0.2">
      <c r="A9" s="3">
        <v>2</v>
      </c>
      <c r="B9" s="12" t="s">
        <v>97</v>
      </c>
      <c r="C9" s="12">
        <v>44554559</v>
      </c>
      <c r="D9" s="12" t="s">
        <v>18</v>
      </c>
      <c r="E9" s="12" t="s">
        <v>16</v>
      </c>
      <c r="F9" s="9">
        <v>4677905</v>
      </c>
      <c r="G9" s="9" t="s">
        <v>72</v>
      </c>
      <c r="H9" s="8" t="s">
        <v>1</v>
      </c>
      <c r="I9" s="12" t="s">
        <v>19</v>
      </c>
      <c r="J9" s="12" t="s">
        <v>84</v>
      </c>
      <c r="K9" s="7">
        <v>200000</v>
      </c>
      <c r="L9" s="7">
        <v>2505863</v>
      </c>
      <c r="M9" s="10">
        <v>3041000</v>
      </c>
      <c r="N9" s="85">
        <v>304600</v>
      </c>
      <c r="O9" s="22">
        <v>22.5</v>
      </c>
      <c r="P9" s="40">
        <f t="shared" si="2"/>
        <v>156685.23676880222</v>
      </c>
      <c r="Q9" s="36">
        <f t="shared" si="3"/>
        <v>229999.99999999997</v>
      </c>
      <c r="R9" s="36">
        <f t="shared" si="4"/>
        <v>344000</v>
      </c>
      <c r="S9" s="47">
        <v>230000</v>
      </c>
      <c r="T9" s="50">
        <f t="shared" si="1"/>
        <v>230000</v>
      </c>
      <c r="U9" s="54"/>
      <c r="V9" s="62">
        <v>405600</v>
      </c>
    </row>
    <row r="10" spans="1:22" s="15" customFormat="1" ht="99.75" customHeight="1" x14ac:dyDescent="0.2">
      <c r="A10" s="3">
        <v>2</v>
      </c>
      <c r="B10" s="12" t="s">
        <v>97</v>
      </c>
      <c r="C10" s="12">
        <v>44554559</v>
      </c>
      <c r="D10" s="12" t="s">
        <v>18</v>
      </c>
      <c r="E10" s="12" t="s">
        <v>16</v>
      </c>
      <c r="F10" s="9">
        <v>7108907</v>
      </c>
      <c r="G10" s="9" t="s">
        <v>72</v>
      </c>
      <c r="H10" s="12" t="s">
        <v>2</v>
      </c>
      <c r="I10" s="12" t="s">
        <v>20</v>
      </c>
      <c r="J10" s="12" t="s">
        <v>85</v>
      </c>
      <c r="K10" s="11">
        <v>70000</v>
      </c>
      <c r="L10" s="7">
        <v>1579340</v>
      </c>
      <c r="M10" s="19">
        <v>2363000</v>
      </c>
      <c r="N10" s="86">
        <v>308900</v>
      </c>
      <c r="O10" s="22">
        <v>7.5</v>
      </c>
      <c r="P10" s="40">
        <f t="shared" si="2"/>
        <v>52228.412256267409</v>
      </c>
      <c r="Q10" s="36">
        <f t="shared" si="3"/>
        <v>80500</v>
      </c>
      <c r="R10" s="36">
        <f t="shared" si="4"/>
        <v>120400</v>
      </c>
      <c r="S10" s="47">
        <v>80500</v>
      </c>
      <c r="T10" s="50">
        <f t="shared" si="1"/>
        <v>80500</v>
      </c>
      <c r="U10" s="54"/>
      <c r="V10" s="60"/>
    </row>
    <row r="11" spans="1:22" s="15" customFormat="1" ht="90.75" customHeight="1" x14ac:dyDescent="0.2">
      <c r="A11" s="3">
        <v>2</v>
      </c>
      <c r="B11" s="12" t="s">
        <v>97</v>
      </c>
      <c r="C11" s="12">
        <v>44554559</v>
      </c>
      <c r="D11" s="12" t="s">
        <v>18</v>
      </c>
      <c r="E11" s="12" t="s">
        <v>16</v>
      </c>
      <c r="F11" s="9">
        <v>5587211</v>
      </c>
      <c r="G11" s="9" t="s">
        <v>72</v>
      </c>
      <c r="H11" s="12" t="s">
        <v>0</v>
      </c>
      <c r="I11" s="12" t="s">
        <v>21</v>
      </c>
      <c r="J11" s="12" t="s">
        <v>73</v>
      </c>
      <c r="K11" s="11">
        <v>80000</v>
      </c>
      <c r="L11" s="7">
        <v>1460154</v>
      </c>
      <c r="M11" s="20">
        <v>2000000</v>
      </c>
      <c r="N11" s="87">
        <v>250000</v>
      </c>
      <c r="O11" s="23">
        <v>13.65</v>
      </c>
      <c r="P11" s="40">
        <f t="shared" si="2"/>
        <v>95055.710306406691</v>
      </c>
      <c r="Q11" s="36">
        <f t="shared" si="3"/>
        <v>92000</v>
      </c>
      <c r="R11" s="36">
        <f t="shared" si="4"/>
        <v>137600</v>
      </c>
      <c r="S11" s="47">
        <v>95056</v>
      </c>
      <c r="T11" s="50">
        <f t="shared" si="1"/>
        <v>95100</v>
      </c>
      <c r="U11" s="54"/>
      <c r="V11" s="61"/>
    </row>
    <row r="12" spans="1:22" s="27" customFormat="1" ht="95.25" customHeight="1" x14ac:dyDescent="0.2">
      <c r="A12" s="3">
        <v>3</v>
      </c>
      <c r="B12" s="12" t="s">
        <v>12</v>
      </c>
      <c r="C12" s="12">
        <v>63125137</v>
      </c>
      <c r="D12" s="12" t="s">
        <v>32</v>
      </c>
      <c r="E12" s="12" t="s">
        <v>15</v>
      </c>
      <c r="F12" s="9">
        <v>8582685</v>
      </c>
      <c r="G12" s="9" t="s">
        <v>72</v>
      </c>
      <c r="H12" s="12" t="s">
        <v>1</v>
      </c>
      <c r="I12" s="25" t="s">
        <v>33</v>
      </c>
      <c r="J12" s="8" t="s">
        <v>86</v>
      </c>
      <c r="K12" s="7">
        <v>170000</v>
      </c>
      <c r="L12" s="10">
        <v>2817000</v>
      </c>
      <c r="M12" s="26">
        <v>3722467</v>
      </c>
      <c r="N12" s="88">
        <v>400000</v>
      </c>
      <c r="O12" s="21">
        <v>20</v>
      </c>
      <c r="P12" s="40">
        <f t="shared" si="2"/>
        <v>139275.76601671311</v>
      </c>
      <c r="Q12" s="36">
        <f t="shared" si="3"/>
        <v>195499.99999999997</v>
      </c>
      <c r="R12" s="36">
        <f t="shared" si="4"/>
        <v>292400</v>
      </c>
      <c r="S12" s="47">
        <v>195500</v>
      </c>
      <c r="T12" s="50">
        <f t="shared" si="1"/>
        <v>195500</v>
      </c>
      <c r="U12" s="54"/>
      <c r="V12" s="56">
        <v>597800</v>
      </c>
    </row>
    <row r="13" spans="1:22" ht="77.25" customHeight="1" x14ac:dyDescent="0.2">
      <c r="A13" s="3">
        <v>3</v>
      </c>
      <c r="B13" s="12" t="s">
        <v>12</v>
      </c>
      <c r="C13" s="12">
        <v>63125137</v>
      </c>
      <c r="D13" s="12" t="s">
        <v>32</v>
      </c>
      <c r="E13" s="12" t="s">
        <v>15</v>
      </c>
      <c r="F13" s="9">
        <v>4741952</v>
      </c>
      <c r="G13" s="9" t="s">
        <v>72</v>
      </c>
      <c r="H13" s="12" t="s">
        <v>2</v>
      </c>
      <c r="I13" s="28" t="s">
        <v>61</v>
      </c>
      <c r="J13" s="12" t="s">
        <v>68</v>
      </c>
      <c r="K13" s="11">
        <v>90000</v>
      </c>
      <c r="L13" s="7">
        <v>3240540</v>
      </c>
      <c r="M13" s="7">
        <v>5094514</v>
      </c>
      <c r="N13" s="17">
        <v>400000</v>
      </c>
      <c r="O13" s="21">
        <v>7.5</v>
      </c>
      <c r="P13" s="40">
        <f t="shared" si="2"/>
        <v>52228.412256267409</v>
      </c>
      <c r="Q13" s="36">
        <f t="shared" si="3"/>
        <v>103499.99999999999</v>
      </c>
      <c r="R13" s="36">
        <f t="shared" si="4"/>
        <v>154800</v>
      </c>
      <c r="S13" s="47">
        <v>103500</v>
      </c>
      <c r="T13" s="50">
        <f t="shared" si="1"/>
        <v>103500</v>
      </c>
      <c r="U13" s="54"/>
      <c r="V13" s="57"/>
    </row>
    <row r="14" spans="1:22" ht="115.5" customHeight="1" x14ac:dyDescent="0.2">
      <c r="A14" s="3">
        <v>3</v>
      </c>
      <c r="B14" s="12" t="s">
        <v>12</v>
      </c>
      <c r="C14" s="12">
        <v>63125137</v>
      </c>
      <c r="D14" s="12" t="s">
        <v>32</v>
      </c>
      <c r="E14" s="12" t="s">
        <v>15</v>
      </c>
      <c r="F14" s="9">
        <v>4417327</v>
      </c>
      <c r="G14" s="9" t="s">
        <v>72</v>
      </c>
      <c r="H14" s="12" t="s">
        <v>1</v>
      </c>
      <c r="I14" s="25" t="s">
        <v>34</v>
      </c>
      <c r="J14" s="12" t="s">
        <v>87</v>
      </c>
      <c r="K14" s="11">
        <v>190000</v>
      </c>
      <c r="L14" s="7">
        <v>1078000</v>
      </c>
      <c r="M14" s="7">
        <v>1423999</v>
      </c>
      <c r="N14" s="17">
        <v>200000</v>
      </c>
      <c r="O14" s="21">
        <v>13.75</v>
      </c>
      <c r="P14" s="40">
        <f t="shared" si="2"/>
        <v>95752.089136490249</v>
      </c>
      <c r="Q14" s="36">
        <f t="shared" si="3"/>
        <v>218499.99999999997</v>
      </c>
      <c r="R14" s="36">
        <f t="shared" si="4"/>
        <v>326800</v>
      </c>
      <c r="S14" s="48">
        <v>200000</v>
      </c>
      <c r="T14" s="50">
        <f t="shared" si="1"/>
        <v>200000</v>
      </c>
      <c r="U14" s="54"/>
      <c r="V14" s="57"/>
    </row>
    <row r="15" spans="1:22" ht="81.75" customHeight="1" x14ac:dyDescent="0.2">
      <c r="A15" s="3">
        <v>3</v>
      </c>
      <c r="B15" s="12" t="s">
        <v>12</v>
      </c>
      <c r="C15" s="12">
        <v>63125137</v>
      </c>
      <c r="D15" s="12" t="s">
        <v>32</v>
      </c>
      <c r="E15" s="12" t="s">
        <v>15</v>
      </c>
      <c r="F15" s="9">
        <v>1916764</v>
      </c>
      <c r="G15" s="9" t="s">
        <v>72</v>
      </c>
      <c r="H15" s="12" t="s">
        <v>13</v>
      </c>
      <c r="I15" s="28" t="s">
        <v>35</v>
      </c>
      <c r="J15" s="8" t="s">
        <v>69</v>
      </c>
      <c r="K15" s="7">
        <v>0</v>
      </c>
      <c r="L15" s="7">
        <v>695000</v>
      </c>
      <c r="M15" s="7">
        <v>778021</v>
      </c>
      <c r="N15" s="17">
        <v>30000</v>
      </c>
      <c r="O15" s="21">
        <v>24.15</v>
      </c>
      <c r="P15" s="40">
        <f t="shared" si="2"/>
        <v>168175.48746518107</v>
      </c>
      <c r="Q15" s="36">
        <f t="shared" si="3"/>
        <v>0</v>
      </c>
      <c r="R15" s="36">
        <f t="shared" si="4"/>
        <v>0</v>
      </c>
      <c r="S15" s="48">
        <v>30000</v>
      </c>
      <c r="T15" s="50">
        <f t="shared" si="1"/>
        <v>30000</v>
      </c>
      <c r="U15" s="54"/>
      <c r="V15" s="57"/>
    </row>
    <row r="16" spans="1:22" ht="79.5" customHeight="1" x14ac:dyDescent="0.2">
      <c r="A16" s="3">
        <v>3</v>
      </c>
      <c r="B16" s="12" t="s">
        <v>12</v>
      </c>
      <c r="C16" s="12">
        <v>63125137</v>
      </c>
      <c r="D16" s="12" t="s">
        <v>32</v>
      </c>
      <c r="E16" s="12" t="s">
        <v>15</v>
      </c>
      <c r="F16" s="9">
        <v>6384214</v>
      </c>
      <c r="G16" s="9" t="s">
        <v>72</v>
      </c>
      <c r="H16" s="12" t="s">
        <v>0</v>
      </c>
      <c r="I16" s="28" t="s">
        <v>60</v>
      </c>
      <c r="J16" s="8" t="s">
        <v>88</v>
      </c>
      <c r="K16" s="7">
        <v>40000</v>
      </c>
      <c r="L16" s="7">
        <v>437000</v>
      </c>
      <c r="M16" s="7">
        <v>1610014</v>
      </c>
      <c r="N16" s="17">
        <v>144902</v>
      </c>
      <c r="O16" s="21">
        <v>16.8</v>
      </c>
      <c r="P16" s="40">
        <f t="shared" si="2"/>
        <v>116991.643454039</v>
      </c>
      <c r="Q16" s="36">
        <f t="shared" si="3"/>
        <v>46000</v>
      </c>
      <c r="R16" s="36">
        <f t="shared" si="4"/>
        <v>68800</v>
      </c>
      <c r="S16" s="47">
        <v>68800</v>
      </c>
      <c r="T16" s="50">
        <f t="shared" si="1"/>
        <v>68800</v>
      </c>
      <c r="U16" s="54"/>
      <c r="V16" s="63"/>
    </row>
    <row r="17" spans="1:22" ht="84.75" customHeight="1" x14ac:dyDescent="0.2">
      <c r="A17" s="3">
        <v>4</v>
      </c>
      <c r="B17" s="12" t="s">
        <v>98</v>
      </c>
      <c r="C17" s="12">
        <v>65650701</v>
      </c>
      <c r="D17" s="12" t="s">
        <v>22</v>
      </c>
      <c r="E17" s="12" t="s">
        <v>14</v>
      </c>
      <c r="F17" s="9">
        <v>9046179</v>
      </c>
      <c r="G17" s="9" t="s">
        <v>72</v>
      </c>
      <c r="H17" s="12" t="s">
        <v>1</v>
      </c>
      <c r="I17" s="12" t="s">
        <v>23</v>
      </c>
      <c r="J17" s="8" t="s">
        <v>70</v>
      </c>
      <c r="K17" s="29">
        <v>120000</v>
      </c>
      <c r="L17" s="29">
        <v>1243000</v>
      </c>
      <c r="M17" s="29">
        <v>2407864</v>
      </c>
      <c r="N17" s="89">
        <v>243000</v>
      </c>
      <c r="O17" s="22">
        <v>10</v>
      </c>
      <c r="P17" s="40">
        <f t="shared" si="2"/>
        <v>69637.883008356555</v>
      </c>
      <c r="Q17" s="36">
        <f t="shared" si="3"/>
        <v>138000</v>
      </c>
      <c r="R17" s="36">
        <f t="shared" si="4"/>
        <v>206400</v>
      </c>
      <c r="S17" s="47">
        <v>138000</v>
      </c>
      <c r="T17" s="50">
        <f t="shared" si="1"/>
        <v>138000</v>
      </c>
      <c r="U17" s="54"/>
      <c r="V17" s="56">
        <v>542600</v>
      </c>
    </row>
    <row r="18" spans="1:22" ht="92.25" customHeight="1" x14ac:dyDescent="0.2">
      <c r="A18" s="3">
        <v>4</v>
      </c>
      <c r="B18" s="12" t="s">
        <v>98</v>
      </c>
      <c r="C18" s="12">
        <v>65650701</v>
      </c>
      <c r="D18" s="12" t="s">
        <v>22</v>
      </c>
      <c r="E18" s="12" t="s">
        <v>14</v>
      </c>
      <c r="F18" s="9">
        <v>5425697</v>
      </c>
      <c r="G18" s="9" t="s">
        <v>72</v>
      </c>
      <c r="H18" s="12" t="s">
        <v>2</v>
      </c>
      <c r="I18" s="12" t="s">
        <v>24</v>
      </c>
      <c r="J18" s="8" t="s">
        <v>80</v>
      </c>
      <c r="K18" s="7">
        <v>50000</v>
      </c>
      <c r="L18" s="7">
        <v>509270</v>
      </c>
      <c r="M18" s="7">
        <v>1177496</v>
      </c>
      <c r="N18" s="17">
        <v>136800</v>
      </c>
      <c r="O18" s="21">
        <v>22.5</v>
      </c>
      <c r="P18" s="40">
        <f t="shared" si="2"/>
        <v>156685.23676880222</v>
      </c>
      <c r="Q18" s="36">
        <f t="shared" si="3"/>
        <v>57499.999999999993</v>
      </c>
      <c r="R18" s="36">
        <f t="shared" si="4"/>
        <v>86000</v>
      </c>
      <c r="S18" s="47">
        <v>86000</v>
      </c>
      <c r="T18" s="50">
        <f t="shared" si="1"/>
        <v>86000</v>
      </c>
      <c r="U18" s="54"/>
      <c r="V18" s="57"/>
    </row>
    <row r="19" spans="1:22" ht="101.25" customHeight="1" x14ac:dyDescent="0.2">
      <c r="A19" s="3">
        <v>4</v>
      </c>
      <c r="B19" s="12" t="s">
        <v>98</v>
      </c>
      <c r="C19" s="12">
        <v>65650701</v>
      </c>
      <c r="D19" s="12" t="s">
        <v>22</v>
      </c>
      <c r="E19" s="12" t="s">
        <v>14</v>
      </c>
      <c r="F19" s="9">
        <v>1348958</v>
      </c>
      <c r="G19" s="9" t="s">
        <v>72</v>
      </c>
      <c r="H19" s="12" t="s">
        <v>1</v>
      </c>
      <c r="I19" s="12" t="s">
        <v>25</v>
      </c>
      <c r="J19" s="8" t="s">
        <v>77</v>
      </c>
      <c r="K19" s="7">
        <v>120000</v>
      </c>
      <c r="L19" s="7">
        <v>1990000</v>
      </c>
      <c r="M19" s="7">
        <v>3087180</v>
      </c>
      <c r="N19" s="17">
        <v>352206.4</v>
      </c>
      <c r="O19" s="21">
        <v>10</v>
      </c>
      <c r="P19" s="40">
        <f t="shared" si="2"/>
        <v>69637.883008356555</v>
      </c>
      <c r="Q19" s="36">
        <f t="shared" si="3"/>
        <v>138000</v>
      </c>
      <c r="R19" s="36">
        <f t="shared" si="4"/>
        <v>206400</v>
      </c>
      <c r="S19" s="47">
        <v>138000</v>
      </c>
      <c r="T19" s="50">
        <f t="shared" si="1"/>
        <v>138000</v>
      </c>
      <c r="U19" s="54"/>
      <c r="V19" s="57"/>
    </row>
    <row r="20" spans="1:22" ht="107.25" customHeight="1" x14ac:dyDescent="0.2">
      <c r="A20" s="3">
        <v>4</v>
      </c>
      <c r="B20" s="12" t="s">
        <v>98</v>
      </c>
      <c r="C20" s="12">
        <v>65650701</v>
      </c>
      <c r="D20" s="12" t="s">
        <v>22</v>
      </c>
      <c r="E20" s="12" t="s">
        <v>14</v>
      </c>
      <c r="F20" s="9">
        <v>6042330</v>
      </c>
      <c r="G20" s="9" t="s">
        <v>72</v>
      </c>
      <c r="H20" s="12" t="s">
        <v>2</v>
      </c>
      <c r="I20" s="12" t="s">
        <v>52</v>
      </c>
      <c r="J20" s="8" t="s">
        <v>78</v>
      </c>
      <c r="K20" s="7">
        <v>80000</v>
      </c>
      <c r="L20" s="7">
        <v>456800</v>
      </c>
      <c r="M20" s="9">
        <v>1181640</v>
      </c>
      <c r="N20" s="90">
        <v>221041</v>
      </c>
      <c r="O20" s="22">
        <v>20</v>
      </c>
      <c r="P20" s="40">
        <f t="shared" si="2"/>
        <v>139275.76601671311</v>
      </c>
      <c r="Q20" s="36">
        <f t="shared" si="3"/>
        <v>92000</v>
      </c>
      <c r="R20" s="36">
        <f t="shared" si="4"/>
        <v>137600</v>
      </c>
      <c r="S20" s="47">
        <v>137600</v>
      </c>
      <c r="T20" s="50">
        <f t="shared" si="1"/>
        <v>137600</v>
      </c>
      <c r="U20" s="54"/>
      <c r="V20" s="57"/>
    </row>
    <row r="21" spans="1:22" ht="84.75" customHeight="1" x14ac:dyDescent="0.2">
      <c r="A21" s="3">
        <v>4</v>
      </c>
      <c r="B21" s="12" t="s">
        <v>98</v>
      </c>
      <c r="C21" s="12">
        <v>65650701</v>
      </c>
      <c r="D21" s="12" t="s">
        <v>22</v>
      </c>
      <c r="E21" s="12" t="s">
        <v>14</v>
      </c>
      <c r="F21" s="9">
        <v>6964061</v>
      </c>
      <c r="G21" s="9" t="s">
        <v>72</v>
      </c>
      <c r="H21" s="12" t="s">
        <v>0</v>
      </c>
      <c r="I21" s="12" t="s">
        <v>53</v>
      </c>
      <c r="J21" s="8" t="s">
        <v>79</v>
      </c>
      <c r="K21" s="7">
        <v>25000</v>
      </c>
      <c r="L21" s="7">
        <v>233300</v>
      </c>
      <c r="M21" s="7">
        <v>720400</v>
      </c>
      <c r="N21" s="85">
        <v>67800</v>
      </c>
      <c r="O21" s="22">
        <v>11.55</v>
      </c>
      <c r="P21" s="40">
        <f t="shared" si="2"/>
        <v>80431.754874651815</v>
      </c>
      <c r="Q21" s="36">
        <f t="shared" si="3"/>
        <v>28749.999999999996</v>
      </c>
      <c r="R21" s="36">
        <f t="shared" si="4"/>
        <v>43000</v>
      </c>
      <c r="S21" s="47">
        <v>43000</v>
      </c>
      <c r="T21" s="50">
        <f t="shared" si="1"/>
        <v>43000</v>
      </c>
      <c r="U21" s="54"/>
      <c r="V21" s="63"/>
    </row>
    <row r="22" spans="1:22" s="27" customFormat="1" ht="141" customHeight="1" x14ac:dyDescent="0.2">
      <c r="A22" s="3">
        <v>5</v>
      </c>
      <c r="B22" s="12" t="s">
        <v>4</v>
      </c>
      <c r="C22" s="12">
        <v>426105</v>
      </c>
      <c r="D22" s="12" t="s">
        <v>26</v>
      </c>
      <c r="E22" s="12" t="s">
        <v>27</v>
      </c>
      <c r="F22" s="9">
        <v>2467540</v>
      </c>
      <c r="G22" s="9" t="s">
        <v>72</v>
      </c>
      <c r="H22" s="12" t="s">
        <v>1</v>
      </c>
      <c r="I22" s="12" t="s">
        <v>28</v>
      </c>
      <c r="J22" s="8" t="s">
        <v>89</v>
      </c>
      <c r="K22" s="29">
        <v>170000</v>
      </c>
      <c r="L22" s="29">
        <v>1161595</v>
      </c>
      <c r="M22" s="29">
        <v>1595316</v>
      </c>
      <c r="N22" s="89">
        <v>200000</v>
      </c>
      <c r="O22" s="22">
        <v>22.5</v>
      </c>
      <c r="P22" s="40">
        <f t="shared" si="2"/>
        <v>156685.23676880222</v>
      </c>
      <c r="Q22" s="36">
        <f t="shared" si="3"/>
        <v>195499.99999999997</v>
      </c>
      <c r="R22" s="36">
        <f t="shared" si="4"/>
        <v>292400</v>
      </c>
      <c r="S22" s="47">
        <v>195500</v>
      </c>
      <c r="T22" s="50">
        <f t="shared" si="1"/>
        <v>195500</v>
      </c>
      <c r="U22" s="54"/>
      <c r="V22" s="56">
        <v>247100</v>
      </c>
    </row>
    <row r="23" spans="1:22" s="27" customFormat="1" ht="99" customHeight="1" x14ac:dyDescent="0.2">
      <c r="A23" s="3">
        <v>5</v>
      </c>
      <c r="B23" s="12" t="s">
        <v>4</v>
      </c>
      <c r="C23" s="12">
        <v>426105</v>
      </c>
      <c r="D23" s="12" t="s">
        <v>26</v>
      </c>
      <c r="E23" s="12" t="s">
        <v>27</v>
      </c>
      <c r="F23" s="9">
        <v>2997661</v>
      </c>
      <c r="G23" s="9" t="s">
        <v>72</v>
      </c>
      <c r="H23" s="12" t="s">
        <v>2</v>
      </c>
      <c r="I23" s="12" t="s">
        <v>51</v>
      </c>
      <c r="J23" s="8" t="s">
        <v>90</v>
      </c>
      <c r="K23" s="29">
        <v>30000</v>
      </c>
      <c r="L23" s="29">
        <v>863301</v>
      </c>
      <c r="M23" s="29">
        <v>1508810</v>
      </c>
      <c r="N23" s="89">
        <v>215000</v>
      </c>
      <c r="O23" s="22">
        <v>16.25</v>
      </c>
      <c r="P23" s="40">
        <f t="shared" si="2"/>
        <v>113161.55988857939</v>
      </c>
      <c r="Q23" s="36">
        <f t="shared" si="3"/>
        <v>34500</v>
      </c>
      <c r="R23" s="36">
        <f t="shared" si="4"/>
        <v>51600</v>
      </c>
      <c r="S23" s="47">
        <v>51600</v>
      </c>
      <c r="T23" s="50">
        <f t="shared" si="1"/>
        <v>51600</v>
      </c>
      <c r="U23" s="54"/>
      <c r="V23" s="63"/>
    </row>
    <row r="24" spans="1:22" s="27" customFormat="1" ht="134.25" customHeight="1" x14ac:dyDescent="0.2">
      <c r="A24" s="3">
        <v>6</v>
      </c>
      <c r="B24" s="12" t="s">
        <v>95</v>
      </c>
      <c r="C24" s="12">
        <v>64676803</v>
      </c>
      <c r="D24" s="12" t="s">
        <v>17</v>
      </c>
      <c r="E24" s="12" t="s">
        <v>29</v>
      </c>
      <c r="F24" s="9">
        <v>6427324</v>
      </c>
      <c r="G24" s="9" t="s">
        <v>72</v>
      </c>
      <c r="H24" s="12" t="s">
        <v>1</v>
      </c>
      <c r="I24" s="28" t="s">
        <v>54</v>
      </c>
      <c r="J24" s="8" t="s">
        <v>91</v>
      </c>
      <c r="K24" s="7">
        <v>550000</v>
      </c>
      <c r="L24" s="7">
        <v>2694000</v>
      </c>
      <c r="M24" s="10">
        <v>2956131</v>
      </c>
      <c r="N24" s="85">
        <v>760000</v>
      </c>
      <c r="O24" s="22">
        <v>20</v>
      </c>
      <c r="P24" s="40">
        <f t="shared" si="2"/>
        <v>139275.76601671311</v>
      </c>
      <c r="Q24" s="36">
        <f t="shared" si="3"/>
        <v>632500</v>
      </c>
      <c r="R24" s="36">
        <f t="shared" si="4"/>
        <v>946000</v>
      </c>
      <c r="S24" s="48">
        <v>400000</v>
      </c>
      <c r="T24" s="50">
        <f t="shared" si="1"/>
        <v>400000</v>
      </c>
      <c r="U24" s="54"/>
      <c r="V24" s="56">
        <v>876300</v>
      </c>
    </row>
    <row r="25" spans="1:22" ht="94.5" customHeight="1" x14ac:dyDescent="0.2">
      <c r="A25" s="3">
        <v>6</v>
      </c>
      <c r="B25" s="12" t="s">
        <v>95</v>
      </c>
      <c r="C25" s="12">
        <v>64676803</v>
      </c>
      <c r="D25" s="12" t="s">
        <v>17</v>
      </c>
      <c r="E25" s="12" t="s">
        <v>29</v>
      </c>
      <c r="F25" s="9">
        <v>9535462</v>
      </c>
      <c r="G25" s="9" t="s">
        <v>72</v>
      </c>
      <c r="H25" s="12" t="s">
        <v>2</v>
      </c>
      <c r="I25" s="28" t="s">
        <v>55</v>
      </c>
      <c r="J25" s="8" t="s">
        <v>71</v>
      </c>
      <c r="K25" s="7">
        <v>30000</v>
      </c>
      <c r="L25" s="7">
        <v>949000</v>
      </c>
      <c r="M25" s="10">
        <v>1091010</v>
      </c>
      <c r="N25" s="85">
        <v>185000</v>
      </c>
      <c r="O25" s="22">
        <v>7.5</v>
      </c>
      <c r="P25" s="40">
        <f t="shared" si="2"/>
        <v>52228.412256267409</v>
      </c>
      <c r="Q25" s="36">
        <f t="shared" si="3"/>
        <v>34500</v>
      </c>
      <c r="R25" s="36">
        <f t="shared" si="4"/>
        <v>51600</v>
      </c>
      <c r="S25" s="47">
        <v>51600</v>
      </c>
      <c r="T25" s="50">
        <f t="shared" si="1"/>
        <v>51600</v>
      </c>
      <c r="U25" s="54"/>
      <c r="V25" s="57"/>
    </row>
    <row r="26" spans="1:22" ht="132.75" customHeight="1" x14ac:dyDescent="0.2">
      <c r="A26" s="3">
        <v>6</v>
      </c>
      <c r="B26" s="12" t="s">
        <v>95</v>
      </c>
      <c r="C26" s="12">
        <v>64676803</v>
      </c>
      <c r="D26" s="12" t="s">
        <v>17</v>
      </c>
      <c r="E26" s="12" t="s">
        <v>29</v>
      </c>
      <c r="F26" s="9">
        <v>9185704</v>
      </c>
      <c r="G26" s="9" t="s">
        <v>72</v>
      </c>
      <c r="H26" s="12" t="s">
        <v>1</v>
      </c>
      <c r="I26" s="28" t="s">
        <v>56</v>
      </c>
      <c r="J26" s="8" t="s">
        <v>92</v>
      </c>
      <c r="K26" s="7">
        <v>60000</v>
      </c>
      <c r="L26" s="7">
        <v>1375702</v>
      </c>
      <c r="M26" s="10">
        <v>1518646</v>
      </c>
      <c r="N26" s="85">
        <v>200000</v>
      </c>
      <c r="O26" s="22">
        <v>22.5</v>
      </c>
      <c r="P26" s="40">
        <f t="shared" si="2"/>
        <v>156685.23676880222</v>
      </c>
      <c r="Q26" s="36">
        <f t="shared" si="3"/>
        <v>69000</v>
      </c>
      <c r="R26" s="36">
        <f t="shared" si="4"/>
        <v>103200</v>
      </c>
      <c r="S26" s="47">
        <v>103200</v>
      </c>
      <c r="T26" s="50">
        <f t="shared" si="1"/>
        <v>103200</v>
      </c>
      <c r="U26" s="54"/>
      <c r="V26" s="57"/>
    </row>
    <row r="27" spans="1:22" ht="82.5" customHeight="1" x14ac:dyDescent="0.2">
      <c r="A27" s="3">
        <v>6</v>
      </c>
      <c r="B27" s="12" t="s">
        <v>95</v>
      </c>
      <c r="C27" s="12">
        <v>64676803</v>
      </c>
      <c r="D27" s="12" t="s">
        <v>17</v>
      </c>
      <c r="E27" s="12" t="s">
        <v>29</v>
      </c>
      <c r="F27" s="9">
        <v>9684988</v>
      </c>
      <c r="G27" s="9" t="s">
        <v>72</v>
      </c>
      <c r="H27" s="12" t="s">
        <v>2</v>
      </c>
      <c r="I27" s="28" t="s">
        <v>57</v>
      </c>
      <c r="J27" s="8" t="s">
        <v>74</v>
      </c>
      <c r="K27" s="7">
        <v>40000</v>
      </c>
      <c r="L27" s="7">
        <v>740446</v>
      </c>
      <c r="M27" s="10">
        <v>1215987</v>
      </c>
      <c r="N27" s="85">
        <v>131200</v>
      </c>
      <c r="O27" s="22">
        <v>16.25</v>
      </c>
      <c r="P27" s="40">
        <f t="shared" si="2"/>
        <v>113161.55988857939</v>
      </c>
      <c r="Q27" s="36">
        <f t="shared" si="3"/>
        <v>46000</v>
      </c>
      <c r="R27" s="36">
        <f t="shared" si="4"/>
        <v>68800</v>
      </c>
      <c r="S27" s="47">
        <v>68800</v>
      </c>
      <c r="T27" s="50">
        <f t="shared" si="1"/>
        <v>68800</v>
      </c>
      <c r="U27" s="54"/>
      <c r="V27" s="57"/>
    </row>
    <row r="28" spans="1:22" ht="75.75" customHeight="1" x14ac:dyDescent="0.2">
      <c r="A28" s="3">
        <v>6</v>
      </c>
      <c r="B28" s="12" t="s">
        <v>95</v>
      </c>
      <c r="C28" s="12">
        <v>64676803</v>
      </c>
      <c r="D28" s="12" t="s">
        <v>17</v>
      </c>
      <c r="E28" s="12" t="s">
        <v>29</v>
      </c>
      <c r="F28" s="9">
        <v>7968327</v>
      </c>
      <c r="G28" s="9" t="s">
        <v>72</v>
      </c>
      <c r="H28" s="12" t="s">
        <v>3</v>
      </c>
      <c r="I28" s="28" t="s">
        <v>58</v>
      </c>
      <c r="J28" s="8" t="s">
        <v>31</v>
      </c>
      <c r="K28" s="7">
        <v>130000</v>
      </c>
      <c r="L28" s="7">
        <v>5902000</v>
      </c>
      <c r="M28" s="10">
        <v>6714588</v>
      </c>
      <c r="N28" s="85">
        <v>627608</v>
      </c>
      <c r="O28" s="22">
        <v>18.399999999999999</v>
      </c>
      <c r="P28" s="40">
        <f t="shared" si="2"/>
        <v>128133.70473537604</v>
      </c>
      <c r="Q28" s="36">
        <f t="shared" si="3"/>
        <v>149500</v>
      </c>
      <c r="R28" s="36">
        <f t="shared" si="4"/>
        <v>223600</v>
      </c>
      <c r="S28" s="47">
        <v>149500</v>
      </c>
      <c r="T28" s="50">
        <f t="shared" si="1"/>
        <v>149500</v>
      </c>
      <c r="U28" s="54"/>
      <c r="V28" s="57"/>
    </row>
    <row r="29" spans="1:22" ht="96" customHeight="1" x14ac:dyDescent="0.2">
      <c r="A29" s="3">
        <v>6</v>
      </c>
      <c r="B29" s="12" t="s">
        <v>95</v>
      </c>
      <c r="C29" s="12">
        <v>64676803</v>
      </c>
      <c r="D29" s="12" t="s">
        <v>17</v>
      </c>
      <c r="E29" s="12" t="s">
        <v>29</v>
      </c>
      <c r="F29" s="30">
        <v>5291489</v>
      </c>
      <c r="G29" s="9" t="s">
        <v>72</v>
      </c>
      <c r="H29" s="12" t="s">
        <v>13</v>
      </c>
      <c r="I29" s="28" t="s">
        <v>59</v>
      </c>
      <c r="J29" s="8" t="s">
        <v>75</v>
      </c>
      <c r="K29" s="7">
        <v>30000</v>
      </c>
      <c r="L29" s="7">
        <v>1103454</v>
      </c>
      <c r="M29" s="10">
        <v>1460583</v>
      </c>
      <c r="N29" s="85">
        <v>166060</v>
      </c>
      <c r="O29" s="22">
        <v>20</v>
      </c>
      <c r="P29" s="40">
        <f t="shared" si="2"/>
        <v>139275.76601671311</v>
      </c>
      <c r="Q29" s="36">
        <f t="shared" si="3"/>
        <v>34500</v>
      </c>
      <c r="R29" s="36">
        <f t="shared" si="4"/>
        <v>51600</v>
      </c>
      <c r="S29" s="47">
        <v>51600</v>
      </c>
      <c r="T29" s="50">
        <f t="shared" si="1"/>
        <v>51600</v>
      </c>
      <c r="U29" s="54"/>
      <c r="V29" s="57"/>
    </row>
    <row r="30" spans="1:22" ht="103.5" customHeight="1" thickBot="1" x14ac:dyDescent="0.25">
      <c r="A30" s="3">
        <v>6</v>
      </c>
      <c r="B30" s="12" t="s">
        <v>95</v>
      </c>
      <c r="C30" s="12">
        <v>64676803</v>
      </c>
      <c r="D30" s="12" t="s">
        <v>17</v>
      </c>
      <c r="E30" s="12" t="s">
        <v>29</v>
      </c>
      <c r="F30" s="9">
        <v>7975725</v>
      </c>
      <c r="G30" s="9" t="s">
        <v>72</v>
      </c>
      <c r="H30" s="12" t="s">
        <v>0</v>
      </c>
      <c r="I30" s="28" t="s">
        <v>30</v>
      </c>
      <c r="J30" s="8" t="s">
        <v>76</v>
      </c>
      <c r="K30" s="7">
        <v>30000</v>
      </c>
      <c r="L30" s="7">
        <v>608386</v>
      </c>
      <c r="M30" s="10">
        <v>1720579</v>
      </c>
      <c r="N30" s="85">
        <v>273843</v>
      </c>
      <c r="O30" s="22">
        <v>11.55</v>
      </c>
      <c r="P30" s="40">
        <f t="shared" si="2"/>
        <v>80431.754874651815</v>
      </c>
      <c r="Q30" s="36">
        <f t="shared" si="3"/>
        <v>34500</v>
      </c>
      <c r="R30" s="36">
        <f t="shared" si="4"/>
        <v>51600</v>
      </c>
      <c r="S30" s="47">
        <v>51600</v>
      </c>
      <c r="T30" s="51">
        <f t="shared" si="1"/>
        <v>51600</v>
      </c>
      <c r="U30" s="54"/>
      <c r="V30" s="58"/>
    </row>
    <row r="31" spans="1:22" ht="15" customHeight="1" x14ac:dyDescent="0.2">
      <c r="M31" s="52"/>
      <c r="N31" s="53"/>
      <c r="O31" s="31">
        <f>SUM(O5:O30)</f>
        <v>430.80000000000007</v>
      </c>
      <c r="P31" s="45">
        <f>SUM(P5:P30)</f>
        <v>2999999.9999999995</v>
      </c>
      <c r="S31" s="37">
        <f>SUM(S5:S30)</f>
        <v>2996156</v>
      </c>
    </row>
    <row r="32" spans="1:22" ht="15" customHeight="1" x14ac:dyDescent="0.2">
      <c r="H32" s="39"/>
      <c r="K32" s="38"/>
      <c r="O32">
        <f>3000000/430.8</f>
        <v>6963.7883008356548</v>
      </c>
      <c r="P32" s="45">
        <f>P30+P29+P28+P27+P26+P25+P24</f>
        <v>809192.20055710315</v>
      </c>
    </row>
  </sheetData>
  <autoFilter ref="I3:V30"/>
  <mergeCells count="25">
    <mergeCell ref="A1:I1"/>
    <mergeCell ref="J3:J4"/>
    <mergeCell ref="K3:K4"/>
    <mergeCell ref="L3:L4"/>
    <mergeCell ref="M3:M4"/>
    <mergeCell ref="A2:A4"/>
    <mergeCell ref="I3:I4"/>
    <mergeCell ref="D3:E3"/>
    <mergeCell ref="C3:C4"/>
    <mergeCell ref="B3:B4"/>
    <mergeCell ref="B2:E2"/>
    <mergeCell ref="H3:H4"/>
    <mergeCell ref="F3:F4"/>
    <mergeCell ref="G3:G4"/>
    <mergeCell ref="N3:N4"/>
    <mergeCell ref="V3:V4"/>
    <mergeCell ref="U3:U4"/>
    <mergeCell ref="O3:O4"/>
    <mergeCell ref="T3:T4"/>
    <mergeCell ref="V24:V30"/>
    <mergeCell ref="V5:V8"/>
    <mergeCell ref="V9:V11"/>
    <mergeCell ref="V12:V16"/>
    <mergeCell ref="V17:V21"/>
    <mergeCell ref="V22:V23"/>
  </mergeCells>
  <pageMargins left="0.70866141732283472" right="0.70866141732283472" top="0.78740157480314965" bottom="0.78740157480314965" header="0.31496062992125984" footer="0.31496062992125984"/>
  <pageSetup paperSize="9" scale="55" orientation="landscape" copies="1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komise</vt:lpstr>
      <vt:lpstr>komise!Názvy_tisku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houdova.e</cp:lastModifiedBy>
  <cp:lastPrinted>2016-01-21T07:51:01Z</cp:lastPrinted>
  <dcterms:created xsi:type="dcterms:W3CDTF">1997-01-24T11:07:25Z</dcterms:created>
  <dcterms:modified xsi:type="dcterms:W3CDTF">2016-01-21T14:17:41Z</dcterms:modified>
</cp:coreProperties>
</file>