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3256" windowHeight="11760"/>
  </bookViews>
  <sheets>
    <sheet name="DOSE" sheetId="1" r:id="rId1"/>
  </sheets>
  <definedNames>
    <definedName name="_xlnm._FilterDatabase" localSheetId="0" hidden="1">DOSE!$A$27:$F$64</definedName>
    <definedName name="_xlnm.Database">#REF!</definedName>
    <definedName name="_xlnm.Print_Area" localSheetId="0">DOSE!$A$1:$BC$63</definedName>
  </definedNames>
  <calcPr calcId="145621"/>
</workbook>
</file>

<file path=xl/calcChain.xml><?xml version="1.0" encoding="utf-8"?>
<calcChain xmlns="http://schemas.openxmlformats.org/spreadsheetml/2006/main">
  <c r="AC62" i="1" l="1"/>
  <c r="O62" i="1"/>
  <c r="AD62" i="1"/>
  <c r="R62" i="1"/>
  <c r="AE62" i="1"/>
  <c r="AF62" i="1"/>
  <c r="AH62" i="1"/>
  <c r="AW62" i="1"/>
  <c r="I62" i="1"/>
  <c r="AK62" i="1"/>
  <c r="AU62" i="1"/>
  <c r="AY62" i="1"/>
  <c r="BB62" i="1"/>
  <c r="W62" i="1"/>
  <c r="X62" i="1"/>
  <c r="Y62" i="1"/>
  <c r="Z62" i="1"/>
  <c r="AB62" i="1"/>
  <c r="AV62" i="1"/>
  <c r="AX62" i="1"/>
  <c r="BA62" i="1"/>
  <c r="AC61" i="1"/>
  <c r="O61" i="1"/>
  <c r="AD61" i="1"/>
  <c r="R61" i="1"/>
  <c r="AE61" i="1"/>
  <c r="AF61" i="1"/>
  <c r="AH61" i="1"/>
  <c r="AW61" i="1"/>
  <c r="I61" i="1"/>
  <c r="AK61" i="1"/>
  <c r="AU61" i="1"/>
  <c r="AY61" i="1"/>
  <c r="BB61" i="1"/>
  <c r="W61" i="1"/>
  <c r="X61" i="1"/>
  <c r="Y61" i="1"/>
  <c r="Z61" i="1"/>
  <c r="AB61" i="1"/>
  <c r="AV61" i="1"/>
  <c r="AX61" i="1"/>
  <c r="BA61" i="1"/>
  <c r="AC60" i="1"/>
  <c r="O60" i="1"/>
  <c r="AD60" i="1"/>
  <c r="R60" i="1"/>
  <c r="AE60" i="1"/>
  <c r="AF60" i="1"/>
  <c r="AH60" i="1"/>
  <c r="AW60" i="1"/>
  <c r="I60" i="1"/>
  <c r="AK60" i="1"/>
  <c r="AU60" i="1"/>
  <c r="AY60" i="1"/>
  <c r="BB60" i="1"/>
  <c r="W60" i="1"/>
  <c r="X60" i="1"/>
  <c r="Y60" i="1"/>
  <c r="Z60" i="1"/>
  <c r="AB60" i="1"/>
  <c r="AV60" i="1"/>
  <c r="AX60" i="1"/>
  <c r="BA60" i="1"/>
  <c r="AC59" i="1"/>
  <c r="O59" i="1"/>
  <c r="AD59" i="1"/>
  <c r="R59" i="1"/>
  <c r="AE59" i="1"/>
  <c r="AF59" i="1"/>
  <c r="AH59" i="1"/>
  <c r="AW59" i="1"/>
  <c r="I59" i="1"/>
  <c r="AK59" i="1"/>
  <c r="AU59" i="1"/>
  <c r="AY59" i="1"/>
  <c r="BB59" i="1"/>
  <c r="W59" i="1"/>
  <c r="X59" i="1"/>
  <c r="Y59" i="1"/>
  <c r="Z59" i="1"/>
  <c r="AB59" i="1"/>
  <c r="AV59" i="1"/>
  <c r="AX59" i="1"/>
  <c r="BA59" i="1"/>
  <c r="AC58" i="1"/>
  <c r="O58" i="1"/>
  <c r="AD58" i="1"/>
  <c r="R58" i="1"/>
  <c r="AE58" i="1"/>
  <c r="AF58" i="1"/>
  <c r="AH58" i="1"/>
  <c r="AW58" i="1"/>
  <c r="I58" i="1"/>
  <c r="AK58" i="1"/>
  <c r="AU58" i="1"/>
  <c r="AY58" i="1"/>
  <c r="BB58" i="1"/>
  <c r="W58" i="1"/>
  <c r="X58" i="1"/>
  <c r="Y58" i="1"/>
  <c r="Z58" i="1"/>
  <c r="AB58" i="1"/>
  <c r="AV58" i="1"/>
  <c r="AX58" i="1"/>
  <c r="BA58" i="1"/>
  <c r="AC57" i="1"/>
  <c r="O57" i="1"/>
  <c r="AD57" i="1"/>
  <c r="R57" i="1"/>
  <c r="AE57" i="1"/>
  <c r="AF57" i="1"/>
  <c r="AH57" i="1"/>
  <c r="AW57" i="1"/>
  <c r="I57" i="1"/>
  <c r="AK57" i="1"/>
  <c r="AU57" i="1"/>
  <c r="AY57" i="1"/>
  <c r="BB57" i="1"/>
  <c r="W57" i="1"/>
  <c r="X57" i="1"/>
  <c r="Y57" i="1"/>
  <c r="Z57" i="1"/>
  <c r="AB57" i="1"/>
  <c r="AV57" i="1"/>
  <c r="AX57" i="1"/>
  <c r="BA57" i="1"/>
  <c r="AC56" i="1"/>
  <c r="O56" i="1"/>
  <c r="AD56" i="1"/>
  <c r="R56" i="1"/>
  <c r="AE56" i="1"/>
  <c r="AF56" i="1"/>
  <c r="AH56" i="1"/>
  <c r="AW56" i="1"/>
  <c r="I56" i="1"/>
  <c r="AK56" i="1"/>
  <c r="AU56" i="1"/>
  <c r="AY56" i="1"/>
  <c r="BB56" i="1"/>
  <c r="W56" i="1"/>
  <c r="X56" i="1"/>
  <c r="Y56" i="1"/>
  <c r="Z56" i="1"/>
  <c r="AB56" i="1"/>
  <c r="AV56" i="1"/>
  <c r="AX56" i="1"/>
  <c r="BA56" i="1"/>
  <c r="AC55" i="1"/>
  <c r="O55" i="1"/>
  <c r="AD55" i="1"/>
  <c r="R55" i="1"/>
  <c r="AE55" i="1"/>
  <c r="AF55" i="1"/>
  <c r="AH55" i="1"/>
  <c r="AW55" i="1"/>
  <c r="I55" i="1"/>
  <c r="AK55" i="1"/>
  <c r="AU55" i="1"/>
  <c r="AY55" i="1"/>
  <c r="BB55" i="1"/>
  <c r="W55" i="1"/>
  <c r="X55" i="1"/>
  <c r="Y55" i="1"/>
  <c r="Z55" i="1"/>
  <c r="AB55" i="1"/>
  <c r="AV55" i="1"/>
  <c r="AX55" i="1"/>
  <c r="BA55" i="1"/>
  <c r="AC54" i="1"/>
  <c r="O54" i="1"/>
  <c r="AD54" i="1"/>
  <c r="R54" i="1"/>
  <c r="AE54" i="1"/>
  <c r="AF54" i="1"/>
  <c r="AH54" i="1"/>
  <c r="AW54" i="1"/>
  <c r="I54" i="1"/>
  <c r="AK54" i="1"/>
  <c r="AU54" i="1"/>
  <c r="AY54" i="1"/>
  <c r="BB54" i="1"/>
  <c r="W54" i="1"/>
  <c r="X54" i="1"/>
  <c r="Y54" i="1"/>
  <c r="Z54" i="1"/>
  <c r="AB54" i="1"/>
  <c r="AV54" i="1"/>
  <c r="AX54" i="1"/>
  <c r="BA54" i="1"/>
  <c r="AC53" i="1"/>
  <c r="O53" i="1"/>
  <c r="AD53" i="1"/>
  <c r="R53" i="1"/>
  <c r="AE53" i="1"/>
  <c r="AF53" i="1"/>
  <c r="AH53" i="1"/>
  <c r="AW53" i="1"/>
  <c r="I53" i="1"/>
  <c r="AK53" i="1"/>
  <c r="AU53" i="1"/>
  <c r="AY53" i="1"/>
  <c r="BB53" i="1"/>
  <c r="W53" i="1"/>
  <c r="X53" i="1"/>
  <c r="Y53" i="1"/>
  <c r="Z53" i="1"/>
  <c r="AB53" i="1"/>
  <c r="AV53" i="1"/>
  <c r="AX53" i="1"/>
  <c r="BA53" i="1"/>
  <c r="AC52" i="1"/>
  <c r="O52" i="1"/>
  <c r="AD52" i="1"/>
  <c r="R52" i="1"/>
  <c r="AE52" i="1"/>
  <c r="AF52" i="1"/>
  <c r="AH52" i="1"/>
  <c r="AW52" i="1"/>
  <c r="I52" i="1"/>
  <c r="AK52" i="1"/>
  <c r="AU52" i="1"/>
  <c r="AY52" i="1"/>
  <c r="BB52" i="1"/>
  <c r="W52" i="1"/>
  <c r="X52" i="1"/>
  <c r="Y52" i="1"/>
  <c r="Z52" i="1"/>
  <c r="AB52" i="1"/>
  <c r="AV52" i="1"/>
  <c r="AX52" i="1"/>
  <c r="BA52" i="1"/>
  <c r="AC51" i="1"/>
  <c r="O51" i="1"/>
  <c r="AD51" i="1"/>
  <c r="R51" i="1"/>
  <c r="AE51" i="1"/>
  <c r="AF51" i="1"/>
  <c r="AH51" i="1"/>
  <c r="AW51" i="1"/>
  <c r="I51" i="1"/>
  <c r="AK51" i="1"/>
  <c r="AU51" i="1"/>
  <c r="AY51" i="1"/>
  <c r="BB51" i="1"/>
  <c r="W51" i="1"/>
  <c r="X51" i="1"/>
  <c r="Y51" i="1"/>
  <c r="Z51" i="1"/>
  <c r="AB51" i="1"/>
  <c r="AV51" i="1"/>
  <c r="AX51" i="1"/>
  <c r="BA51" i="1"/>
  <c r="AC50" i="1"/>
  <c r="O50" i="1"/>
  <c r="AD50" i="1"/>
  <c r="R50" i="1"/>
  <c r="AE50" i="1"/>
  <c r="AF50" i="1"/>
  <c r="AH50" i="1"/>
  <c r="AW50" i="1"/>
  <c r="I50" i="1"/>
  <c r="AK50" i="1"/>
  <c r="AU50" i="1"/>
  <c r="AY50" i="1"/>
  <c r="BB50" i="1"/>
  <c r="W50" i="1"/>
  <c r="X50" i="1"/>
  <c r="Y50" i="1"/>
  <c r="Z50" i="1"/>
  <c r="AB50" i="1"/>
  <c r="AV50" i="1"/>
  <c r="AX50" i="1"/>
  <c r="BA50" i="1"/>
  <c r="AC49" i="1"/>
  <c r="O49" i="1"/>
  <c r="AD49" i="1"/>
  <c r="R49" i="1"/>
  <c r="AE49" i="1"/>
  <c r="AF49" i="1"/>
  <c r="AH49" i="1"/>
  <c r="AW49" i="1"/>
  <c r="I49" i="1"/>
  <c r="AK49" i="1"/>
  <c r="AU49" i="1"/>
  <c r="AY49" i="1"/>
  <c r="BB49" i="1"/>
  <c r="W49" i="1"/>
  <c r="X49" i="1"/>
  <c r="Y49" i="1"/>
  <c r="Z49" i="1"/>
  <c r="AB49" i="1"/>
  <c r="AV49" i="1"/>
  <c r="AX49" i="1"/>
  <c r="BA49" i="1"/>
  <c r="AC48" i="1"/>
  <c r="O48" i="1"/>
  <c r="AD48" i="1"/>
  <c r="R48" i="1"/>
  <c r="AE48" i="1"/>
  <c r="AF48" i="1"/>
  <c r="AH48" i="1"/>
  <c r="AW48" i="1"/>
  <c r="I48" i="1"/>
  <c r="AK48" i="1"/>
  <c r="AU48" i="1"/>
  <c r="AY48" i="1"/>
  <c r="BB48" i="1"/>
  <c r="W48" i="1"/>
  <c r="X48" i="1"/>
  <c r="Y48" i="1"/>
  <c r="Z48" i="1"/>
  <c r="AB48" i="1"/>
  <c r="AV48" i="1"/>
  <c r="AX48" i="1"/>
  <c r="BA48" i="1"/>
  <c r="AC47" i="1"/>
  <c r="O47" i="1"/>
  <c r="AD47" i="1"/>
  <c r="R47" i="1"/>
  <c r="AE47" i="1"/>
  <c r="AF47" i="1"/>
  <c r="AH47" i="1"/>
  <c r="AW47" i="1"/>
  <c r="I47" i="1"/>
  <c r="AK47" i="1"/>
  <c r="AU47" i="1"/>
  <c r="AY47" i="1"/>
  <c r="BB47" i="1"/>
  <c r="W47" i="1"/>
  <c r="X47" i="1"/>
  <c r="Y47" i="1"/>
  <c r="Z47" i="1"/>
  <c r="AB47" i="1"/>
  <c r="AV47" i="1"/>
  <c r="AX47" i="1"/>
  <c r="BA47" i="1"/>
  <c r="AC46" i="1"/>
  <c r="O46" i="1"/>
  <c r="AD46" i="1"/>
  <c r="R46" i="1"/>
  <c r="AE46" i="1"/>
  <c r="AF46" i="1"/>
  <c r="AH46" i="1"/>
  <c r="AW46" i="1"/>
  <c r="I46" i="1"/>
  <c r="AK46" i="1"/>
  <c r="AU46" i="1"/>
  <c r="AY46" i="1"/>
  <c r="BB46" i="1"/>
  <c r="W46" i="1"/>
  <c r="X46" i="1"/>
  <c r="Y46" i="1"/>
  <c r="Z46" i="1"/>
  <c r="AB46" i="1"/>
  <c r="AV46" i="1"/>
  <c r="AX46" i="1"/>
  <c r="BA46" i="1"/>
  <c r="AC45" i="1"/>
  <c r="O45" i="1"/>
  <c r="AD45" i="1"/>
  <c r="R45" i="1"/>
  <c r="AE45" i="1"/>
  <c r="AF45" i="1"/>
  <c r="AH45" i="1"/>
  <c r="AW45" i="1"/>
  <c r="I45" i="1"/>
  <c r="AK45" i="1"/>
  <c r="AU45" i="1"/>
  <c r="AY45" i="1"/>
  <c r="BB45" i="1"/>
  <c r="W45" i="1"/>
  <c r="X45" i="1"/>
  <c r="Y45" i="1"/>
  <c r="Z45" i="1"/>
  <c r="AB45" i="1"/>
  <c r="AV45" i="1"/>
  <c r="AX45" i="1"/>
  <c r="BA45" i="1"/>
  <c r="AC44" i="1"/>
  <c r="O44" i="1"/>
  <c r="AD44" i="1"/>
  <c r="R44" i="1"/>
  <c r="AE44" i="1"/>
  <c r="AF44" i="1"/>
  <c r="AH44" i="1"/>
  <c r="AW44" i="1"/>
  <c r="I44" i="1"/>
  <c r="AK44" i="1"/>
  <c r="AU44" i="1"/>
  <c r="AY44" i="1"/>
  <c r="BB44" i="1"/>
  <c r="W44" i="1"/>
  <c r="X44" i="1"/>
  <c r="Y44" i="1"/>
  <c r="Z44" i="1"/>
  <c r="AB44" i="1"/>
  <c r="AV44" i="1"/>
  <c r="AX44" i="1"/>
  <c r="BA44" i="1"/>
  <c r="AC43" i="1"/>
  <c r="O43" i="1"/>
  <c r="AD43" i="1"/>
  <c r="R43" i="1"/>
  <c r="AE43" i="1"/>
  <c r="AF43" i="1"/>
  <c r="AH43" i="1"/>
  <c r="AW43" i="1"/>
  <c r="I43" i="1"/>
  <c r="AK43" i="1"/>
  <c r="AU43" i="1"/>
  <c r="AY43" i="1"/>
  <c r="BB43" i="1"/>
  <c r="W43" i="1"/>
  <c r="X43" i="1"/>
  <c r="Y43" i="1"/>
  <c r="Z43" i="1"/>
  <c r="AB43" i="1"/>
  <c r="AV43" i="1"/>
  <c r="AX43" i="1"/>
  <c r="BA43" i="1"/>
  <c r="AC42" i="1"/>
  <c r="O42" i="1"/>
  <c r="AD42" i="1"/>
  <c r="R42" i="1"/>
  <c r="AE42" i="1"/>
  <c r="AF42" i="1"/>
  <c r="AH42" i="1"/>
  <c r="AW42" i="1"/>
  <c r="I42" i="1"/>
  <c r="AK42" i="1"/>
  <c r="AU42" i="1"/>
  <c r="AY42" i="1"/>
  <c r="BB42" i="1"/>
  <c r="W42" i="1"/>
  <c r="X42" i="1"/>
  <c r="Y42" i="1"/>
  <c r="Z42" i="1"/>
  <c r="AB42" i="1"/>
  <c r="AV42" i="1"/>
  <c r="AX42" i="1"/>
  <c r="BA42" i="1"/>
  <c r="AC41" i="1"/>
  <c r="O41" i="1"/>
  <c r="AD41" i="1"/>
  <c r="R41" i="1"/>
  <c r="AE41" i="1"/>
  <c r="AF41" i="1"/>
  <c r="AH41" i="1"/>
  <c r="AW41" i="1"/>
  <c r="I41" i="1"/>
  <c r="AK41" i="1"/>
  <c r="AU41" i="1"/>
  <c r="AY41" i="1"/>
  <c r="BB41" i="1"/>
  <c r="W41" i="1"/>
  <c r="X41" i="1"/>
  <c r="Y41" i="1"/>
  <c r="Z41" i="1"/>
  <c r="AB41" i="1"/>
  <c r="AV41" i="1"/>
  <c r="AX41" i="1"/>
  <c r="BA41" i="1"/>
  <c r="AC40" i="1"/>
  <c r="O40" i="1"/>
  <c r="AD40" i="1"/>
  <c r="R40" i="1"/>
  <c r="AE40" i="1"/>
  <c r="AF40" i="1"/>
  <c r="AH40" i="1"/>
  <c r="AW40" i="1"/>
  <c r="I40" i="1"/>
  <c r="AK40" i="1"/>
  <c r="AU40" i="1"/>
  <c r="AY40" i="1"/>
  <c r="BB40" i="1"/>
  <c r="W40" i="1"/>
  <c r="X40" i="1"/>
  <c r="Y40" i="1"/>
  <c r="Z40" i="1"/>
  <c r="AB40" i="1"/>
  <c r="AV40" i="1"/>
  <c r="AX40" i="1"/>
  <c r="BA40" i="1"/>
  <c r="AC39" i="1"/>
  <c r="O39" i="1"/>
  <c r="AD39" i="1"/>
  <c r="R39" i="1"/>
  <c r="AE39" i="1"/>
  <c r="AF39" i="1"/>
  <c r="AH39" i="1"/>
  <c r="AW39" i="1"/>
  <c r="I39" i="1"/>
  <c r="AK39" i="1"/>
  <c r="AU39" i="1"/>
  <c r="AY39" i="1"/>
  <c r="BB39" i="1"/>
  <c r="W39" i="1"/>
  <c r="X39" i="1"/>
  <c r="Y39" i="1"/>
  <c r="Z39" i="1"/>
  <c r="AB39" i="1"/>
  <c r="AV39" i="1"/>
  <c r="AX39" i="1"/>
  <c r="BA39" i="1"/>
  <c r="AC38" i="1"/>
  <c r="O38" i="1"/>
  <c r="AD38" i="1"/>
  <c r="R38" i="1"/>
  <c r="AE38" i="1"/>
  <c r="AF38" i="1"/>
  <c r="AH38" i="1"/>
  <c r="AW38" i="1"/>
  <c r="I38" i="1"/>
  <c r="AK38" i="1"/>
  <c r="AU38" i="1"/>
  <c r="AY38" i="1"/>
  <c r="BB38" i="1"/>
  <c r="W38" i="1"/>
  <c r="X38" i="1"/>
  <c r="Y38" i="1"/>
  <c r="Z38" i="1"/>
  <c r="AB38" i="1"/>
  <c r="AV38" i="1"/>
  <c r="AX38" i="1"/>
  <c r="BA38" i="1"/>
  <c r="AC37" i="1"/>
  <c r="O37" i="1"/>
  <c r="AD37" i="1"/>
  <c r="R37" i="1"/>
  <c r="AE37" i="1"/>
  <c r="AF37" i="1"/>
  <c r="AH37" i="1"/>
  <c r="AW37" i="1"/>
  <c r="I37" i="1"/>
  <c r="AK37" i="1"/>
  <c r="AU37" i="1"/>
  <c r="AY37" i="1"/>
  <c r="BB37" i="1"/>
  <c r="W37" i="1"/>
  <c r="X37" i="1"/>
  <c r="Y37" i="1"/>
  <c r="Z37" i="1"/>
  <c r="AB37" i="1"/>
  <c r="AV37" i="1"/>
  <c r="AX37" i="1"/>
  <c r="BA37" i="1"/>
  <c r="AC36" i="1"/>
  <c r="O36" i="1"/>
  <c r="AD36" i="1"/>
  <c r="R36" i="1"/>
  <c r="AE36" i="1"/>
  <c r="AF36" i="1"/>
  <c r="AH36" i="1"/>
  <c r="AW36" i="1"/>
  <c r="I36" i="1"/>
  <c r="AK36" i="1"/>
  <c r="AU36" i="1"/>
  <c r="AY36" i="1"/>
  <c r="BB36" i="1"/>
  <c r="W36" i="1"/>
  <c r="X36" i="1"/>
  <c r="Y36" i="1"/>
  <c r="Z36" i="1"/>
  <c r="AB36" i="1"/>
  <c r="AV36" i="1"/>
  <c r="AX36" i="1"/>
  <c r="BA36" i="1"/>
  <c r="AC35" i="1"/>
  <c r="O35" i="1"/>
  <c r="AD35" i="1"/>
  <c r="R35" i="1"/>
  <c r="AE35" i="1"/>
  <c r="AF35" i="1"/>
  <c r="AH35" i="1"/>
  <c r="AW35" i="1"/>
  <c r="I35" i="1"/>
  <c r="AK35" i="1"/>
  <c r="AU35" i="1"/>
  <c r="AY35" i="1"/>
  <c r="BB35" i="1"/>
  <c r="W35" i="1"/>
  <c r="X35" i="1"/>
  <c r="Y35" i="1"/>
  <c r="Z35" i="1"/>
  <c r="AB35" i="1"/>
  <c r="AV35" i="1"/>
  <c r="AX35" i="1"/>
  <c r="BA35" i="1"/>
  <c r="AC34" i="1"/>
  <c r="O34" i="1"/>
  <c r="AD34" i="1"/>
  <c r="R34" i="1"/>
  <c r="AE34" i="1"/>
  <c r="AF34" i="1"/>
  <c r="AH34" i="1"/>
  <c r="AW34" i="1"/>
  <c r="I34" i="1"/>
  <c r="AK34" i="1"/>
  <c r="AU34" i="1"/>
  <c r="AY34" i="1"/>
  <c r="BB34" i="1"/>
  <c r="W34" i="1"/>
  <c r="X34" i="1"/>
  <c r="Y34" i="1"/>
  <c r="Z34" i="1"/>
  <c r="AB34" i="1"/>
  <c r="AV34" i="1"/>
  <c r="AX34" i="1"/>
  <c r="BA34" i="1"/>
  <c r="AC33" i="1"/>
  <c r="O33" i="1"/>
  <c r="AD33" i="1"/>
  <c r="R33" i="1"/>
  <c r="AE33" i="1"/>
  <c r="AF33" i="1"/>
  <c r="AH33" i="1"/>
  <c r="AW33" i="1"/>
  <c r="I33" i="1"/>
  <c r="AK33" i="1"/>
  <c r="AU33" i="1"/>
  <c r="AY33" i="1"/>
  <c r="BB33" i="1"/>
  <c r="W33" i="1"/>
  <c r="X33" i="1"/>
  <c r="Y33" i="1"/>
  <c r="Z33" i="1"/>
  <c r="AB33" i="1"/>
  <c r="AV33" i="1"/>
  <c r="AX33" i="1"/>
  <c r="BA33" i="1"/>
  <c r="AC32" i="1"/>
  <c r="O32" i="1"/>
  <c r="AD32" i="1"/>
  <c r="R32" i="1"/>
  <c r="AE32" i="1"/>
  <c r="AF32" i="1"/>
  <c r="AH32" i="1"/>
  <c r="AW32" i="1"/>
  <c r="I32" i="1"/>
  <c r="AK32" i="1"/>
  <c r="AU32" i="1"/>
  <c r="AY32" i="1"/>
  <c r="BB32" i="1"/>
  <c r="W32" i="1"/>
  <c r="X32" i="1"/>
  <c r="Y32" i="1"/>
  <c r="Z32" i="1"/>
  <c r="AB32" i="1"/>
  <c r="AV32" i="1"/>
  <c r="AX32" i="1"/>
  <c r="BA32" i="1"/>
  <c r="AC31" i="1"/>
  <c r="O31" i="1"/>
  <c r="AD31" i="1"/>
  <c r="R31" i="1"/>
  <c r="AE31" i="1"/>
  <c r="AF31" i="1"/>
  <c r="AH31" i="1"/>
  <c r="AW31" i="1"/>
  <c r="I31" i="1"/>
  <c r="AK31" i="1"/>
  <c r="AU31" i="1"/>
  <c r="AY31" i="1"/>
  <c r="BB31" i="1"/>
  <c r="W31" i="1"/>
  <c r="X31" i="1"/>
  <c r="Y31" i="1"/>
  <c r="Z31" i="1"/>
  <c r="AB31" i="1"/>
  <c r="AV31" i="1"/>
  <c r="AX31" i="1"/>
  <c r="BA31" i="1"/>
  <c r="AC30" i="1"/>
  <c r="O30" i="1"/>
  <c r="AD30" i="1"/>
  <c r="R30" i="1"/>
  <c r="AE30" i="1"/>
  <c r="AF30" i="1"/>
  <c r="AH30" i="1"/>
  <c r="AW30" i="1"/>
  <c r="I30" i="1"/>
  <c r="AK30" i="1"/>
  <c r="AU30" i="1"/>
  <c r="AY30" i="1"/>
  <c r="BB30" i="1"/>
  <c r="W30" i="1"/>
  <c r="X30" i="1"/>
  <c r="Y30" i="1"/>
  <c r="Z30" i="1"/>
  <c r="AB30" i="1"/>
  <c r="AV30" i="1"/>
  <c r="AX30" i="1"/>
  <c r="BA30" i="1"/>
  <c r="AC29" i="1"/>
  <c r="O29" i="1"/>
  <c r="AD29" i="1"/>
  <c r="R29" i="1"/>
  <c r="AE29" i="1"/>
  <c r="AF29" i="1"/>
  <c r="AH29" i="1"/>
  <c r="AW29" i="1"/>
  <c r="I29" i="1"/>
  <c r="AK29" i="1"/>
  <c r="AU29" i="1"/>
  <c r="AY29" i="1"/>
  <c r="BB29" i="1"/>
  <c r="W29" i="1"/>
  <c r="X29" i="1"/>
  <c r="Y29" i="1"/>
  <c r="Z29" i="1"/>
  <c r="AB29" i="1"/>
  <c r="AV29" i="1"/>
  <c r="AX29" i="1"/>
  <c r="BA29" i="1"/>
  <c r="AC28" i="1"/>
  <c r="O28" i="1"/>
  <c r="AD28" i="1"/>
  <c r="R28" i="1"/>
  <c r="AE28" i="1"/>
  <c r="AF28" i="1"/>
  <c r="AH28" i="1"/>
  <c r="AW28" i="1"/>
  <c r="I28" i="1"/>
  <c r="AK28" i="1"/>
  <c r="AU28" i="1"/>
  <c r="AY28" i="1"/>
  <c r="BB28" i="1"/>
  <c r="W28" i="1"/>
  <c r="X28" i="1"/>
  <c r="Y28" i="1"/>
  <c r="Z28" i="1"/>
  <c r="AB28" i="1"/>
  <c r="AV28" i="1"/>
  <c r="AX28" i="1"/>
  <c r="BA28" i="1"/>
</calcChain>
</file>

<file path=xl/sharedStrings.xml><?xml version="1.0" encoding="utf-8"?>
<sst xmlns="http://schemas.openxmlformats.org/spreadsheetml/2006/main" count="148" uniqueCount="116">
  <si>
    <t>minimální N_PPs</t>
  </si>
  <si>
    <t>min N_PPs</t>
  </si>
  <si>
    <t>minimální N_PPz</t>
  </si>
  <si>
    <t>min N_PPz</t>
  </si>
  <si>
    <t>%ON</t>
  </si>
  <si>
    <t xml:space="preserve">max. podíl v % ostatních režijních nákladů mimo náklady na „Hotel“ </t>
  </si>
  <si>
    <t>%R</t>
  </si>
  <si>
    <t>koeficient A</t>
  </si>
  <si>
    <t>výchozí hodnota</t>
  </si>
  <si>
    <t>A</t>
  </si>
  <si>
    <t>podíl uživatelů ve III. a IV. PnP</t>
  </si>
  <si>
    <t>nízká dostupnost služby</t>
  </si>
  <si>
    <t>koeficient B</t>
  </si>
  <si>
    <t>B</t>
  </si>
  <si>
    <t>složité technické podmínky poskytování</t>
  </si>
  <si>
    <t>ostatní nepříznivé okolnosti poskytování</t>
  </si>
  <si>
    <t>koeficient C</t>
  </si>
  <si>
    <t>C</t>
  </si>
  <si>
    <t>Přiměřený zisk</t>
  </si>
  <si>
    <t>Výpočet místně obvyklých nákladů</t>
  </si>
  <si>
    <t>Název poskytovatele</t>
  </si>
  <si>
    <t>ID služby</t>
  </si>
  <si>
    <t>PO Ústeckého kraje</t>
  </si>
  <si>
    <t>Vstupní údaje o službě</t>
  </si>
  <si>
    <t>Obvyklé náklady</t>
  </si>
  <si>
    <t>Obvyklé náklady - minimální náklady na pracovníky</t>
  </si>
  <si>
    <t>Náklady dle žádosti o dotaci</t>
  </si>
  <si>
    <t>Obvyklé výnosy</t>
  </si>
  <si>
    <t>Přiměřený zisk - minimální náklady na pracovníky</t>
  </si>
  <si>
    <t>Vyrovnávací platba</t>
  </si>
  <si>
    <t>Vyrovnávací platba - minimální náklady na pracovníky</t>
  </si>
  <si>
    <t>Dotace 2015</t>
  </si>
  <si>
    <t>Rozdíl</t>
  </si>
  <si>
    <t>Rozdíl - minimální náklady na pracovníky</t>
  </si>
  <si>
    <t>Počet lůžek</t>
  </si>
  <si>
    <t>Počet úvazků pracovníků v přímé péči - sociální</t>
  </si>
  <si>
    <t>Počet úvazků pracovníků v přímé péči - zdravotní</t>
  </si>
  <si>
    <t>Počet uživatelů ve III. a IV.stupni PnP</t>
  </si>
  <si>
    <t>Podíl úvazků ostatních pracovníků ku PPP</t>
  </si>
  <si>
    <t>podíl III. a IV.stupně PnP</t>
  </si>
  <si>
    <t>složité technické podmínky</t>
  </si>
  <si>
    <t>ostatní nepříznivé okolnosti</t>
  </si>
  <si>
    <t>Procento ostatních nákladů</t>
  </si>
  <si>
    <t>Procento režií</t>
  </si>
  <si>
    <t>Náklady na pracovníky v přímé péči</t>
  </si>
  <si>
    <t>Celkové obvyklé náklady na pracovníky</t>
  </si>
  <si>
    <t>Celkové obvyklé náklady na provoz</t>
  </si>
  <si>
    <t>Celkové obvyklé náklady na režie</t>
  </si>
  <si>
    <t>Celkové náklady na stravování</t>
  </si>
  <si>
    <t>Celkové místně obvyklé náklady na službu</t>
  </si>
  <si>
    <t>Výnosy sociálních služeb</t>
  </si>
  <si>
    <t>Výnosy v oblasti zdravotnictví</t>
  </si>
  <si>
    <t>Ostatní výnosy</t>
  </si>
  <si>
    <t>Celkové předpokládané výnosy služby</t>
  </si>
  <si>
    <t>L</t>
  </si>
  <si>
    <t>PPS</t>
  </si>
  <si>
    <t>PPZ</t>
  </si>
  <si>
    <t>3. stupeň PnP</t>
  </si>
  <si>
    <t>4. stupeň PnP</t>
  </si>
  <si>
    <t>PnP</t>
  </si>
  <si>
    <t>% Pracovníci ostatní</t>
  </si>
  <si>
    <t>N_PP</t>
  </si>
  <si>
    <t>N1</t>
  </si>
  <si>
    <t>N2</t>
  </si>
  <si>
    <t>N3</t>
  </si>
  <si>
    <t>N_S</t>
  </si>
  <si>
    <t>ON</t>
  </si>
  <si>
    <t>Uživatelé 2014</t>
  </si>
  <si>
    <t>3000 Kč / měsíc</t>
  </si>
  <si>
    <t xml:space="preserve"> Příspěvky od úřadů práce</t>
  </si>
  <si>
    <t xml:space="preserve"> Příspěvek od zřizovatele - obce</t>
  </si>
  <si>
    <t xml:space="preserve"> Příspěvek od zřizovatele - kraje</t>
  </si>
  <si>
    <t>Pěstounská péče</t>
  </si>
  <si>
    <t xml:space="preserve"> Resorty státní správy celkem</t>
  </si>
  <si>
    <t xml:space="preserve"> Dotace od krajů celkem</t>
  </si>
  <si>
    <t>Dotace od obcí celkem</t>
  </si>
  <si>
    <t xml:space="preserve"> Strukturální fondy celkem</t>
  </si>
  <si>
    <t xml:space="preserve"> Jiné zdroje</t>
  </si>
  <si>
    <t>Sociální služby Chomutov, příspěvková organizace</t>
  </si>
  <si>
    <t>Městská správa sociálních služeb v Mostě - příspěvková organizace</t>
  </si>
  <si>
    <t>Domov sociálních služeb Meziboří, příspěvková organizace</t>
  </si>
  <si>
    <t>Domov pro seniory U Pramene Louny</t>
  </si>
  <si>
    <t>Domov "Srdce v dlaních" - sociální služby Jiříkov</t>
  </si>
  <si>
    <t>Centrum sociálních služeb Děčín, příspěvková organizace</t>
  </si>
  <si>
    <t>Domov pro seniory Severní Terasa, příspěvková organizace</t>
  </si>
  <si>
    <t>Městský ústav sociálních služeb Klášterec nad Ohří, příspěvková organizace</t>
  </si>
  <si>
    <t>Domov pro seniory Orlická a Azylový dům pro matky s dětmi, příspěvková organizac</t>
  </si>
  <si>
    <t>Městský ústav sociálních služeb Jirkov, příspěvková organizace</t>
  </si>
  <si>
    <t>Domov pro seniory Podbořany, příspěvková organizace</t>
  </si>
  <si>
    <t>Domovy pro seniory Šluknov - Krásná Lípa, příspěvková organizace</t>
  </si>
  <si>
    <t>Domovy sociálních služeb Litvínov, příspěvková organizace</t>
  </si>
  <si>
    <t>Domov pro seniory a pečovatelská služba Česká Kamenice</t>
  </si>
  <si>
    <t>Domov pro seniory Velké Březno, příspěvková organizace</t>
  </si>
  <si>
    <t>Domov pro seniory Krásné Březno, p.o.</t>
  </si>
  <si>
    <t>Centrum sociální pomoci Litoměřice, příspěvková organizace</t>
  </si>
  <si>
    <t>Městská správa sociálních služeb Vejprty</t>
  </si>
  <si>
    <t>Farní charita Litoměřice</t>
  </si>
  <si>
    <t>Podkrušnohorské domovy sociálních služeb Dubí - Teplice, příspěvková organizace</t>
  </si>
  <si>
    <t>Domov pro seniory Dobětice, příspěvková organizace</t>
  </si>
  <si>
    <t>Domovy sociálních služeb Kadaň a Mašťov, příspěvková organizace</t>
  </si>
  <si>
    <t>Domov důchodců Bystřany</t>
  </si>
  <si>
    <t>Domov důchodců Roudnice nad Labem, příspěvková organizace</t>
  </si>
  <si>
    <t>Oblastní charita Ústí nad Labem</t>
  </si>
  <si>
    <t>Městská správa sociálních služeb Kadaň</t>
  </si>
  <si>
    <t>Domov pro seniory Chlumec, příspěvková organizace</t>
  </si>
  <si>
    <t>Domov pro seniory Bukov, příspěvková organizace</t>
  </si>
  <si>
    <t>Diakonie ČCE - středisko v Krabčicích</t>
  </si>
  <si>
    <t>Domov pro seniory a pečovatelská služba v Žatci</t>
  </si>
  <si>
    <t>Parametry pro výpočet vyrovnávací platby - dotace/příspěvku z rozpočtu kraje</t>
  </si>
  <si>
    <t xml:space="preserve">max podíl ostatních mzdových nákladů v % (pracovníků nevykonávajících přímou péči) na celkových mzdových nákladech </t>
  </si>
  <si>
    <t xml:space="preserve">Výchozí hodnota nákladů typu „Hotel“ </t>
  </si>
  <si>
    <t>N_HL/N_HPP</t>
  </si>
  <si>
    <t>cílová skupina s vyššími nároky na péči</t>
  </si>
  <si>
    <t>časový rozsah služby</t>
  </si>
  <si>
    <t>vyšší dopravní nároky</t>
  </si>
  <si>
    <t>Reálná 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</si>
</sst>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0.0%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222222"/>
      <name val="Arial"/>
      <family val="2"/>
    </font>
    <font>
      <b/>
      <sz val="11"/>
      <name val="Calibri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theme="6" tint="-0.249977111117893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76933C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indent="2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2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0" fillId="2" borderId="0" xfId="0" applyFill="1"/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/>
    <xf numFmtId="0" fontId="8" fillId="11" borderId="5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16" borderId="5" xfId="3" applyFont="1" applyFill="1" applyBorder="1" applyAlignment="1">
      <alignment horizontal="center" vertical="center" wrapText="1"/>
    </xf>
    <xf numFmtId="0" fontId="0" fillId="12" borderId="5" xfId="0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/>
    <xf numFmtId="0" fontId="0" fillId="14" borderId="5" xfId="0" applyFill="1" applyBorder="1"/>
    <xf numFmtId="0" fontId="0" fillId="15" borderId="5" xfId="0" applyFill="1" applyBorder="1"/>
    <xf numFmtId="0" fontId="2" fillId="17" borderId="5" xfId="0" applyFont="1" applyFill="1" applyBorder="1" applyAlignment="1">
      <alignment horizontal="center" vertical="center" wrapText="1"/>
    </xf>
    <xf numFmtId="0" fontId="1" fillId="0" borderId="5" xfId="3" applyBorder="1" applyAlignment="1">
      <alignment horizontal="left"/>
    </xf>
    <xf numFmtId="0" fontId="1" fillId="0" borderId="5" xfId="3" applyBorder="1" applyAlignment="1">
      <alignment horizontal="center"/>
    </xf>
    <xf numFmtId="0" fontId="9" fillId="18" borderId="5" xfId="3" applyFont="1" applyFill="1" applyBorder="1"/>
    <xf numFmtId="0" fontId="0" fillId="0" borderId="5" xfId="0" applyNumberFormat="1" applyFont="1" applyBorder="1"/>
    <xf numFmtId="0" fontId="9" fillId="18" borderId="5" xfId="3" applyFont="1" applyFill="1" applyBorder="1" applyAlignment="1">
      <alignment horizontal="right"/>
    </xf>
    <xf numFmtId="9" fontId="0" fillId="0" borderId="5" xfId="2" applyFont="1" applyBorder="1"/>
    <xf numFmtId="0" fontId="0" fillId="0" borderId="5" xfId="0" applyBorder="1"/>
    <xf numFmtId="164" fontId="0" fillId="0" borderId="5" xfId="0" applyNumberFormat="1" applyBorder="1"/>
    <xf numFmtId="44" fontId="0" fillId="0" borderId="5" xfId="0" applyNumberFormat="1" applyBorder="1"/>
    <xf numFmtId="44" fontId="0" fillId="0" borderId="0" xfId="1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44" fontId="0" fillId="0" borderId="5" xfId="1" applyFont="1" applyBorder="1"/>
    <xf numFmtId="0" fontId="7" fillId="9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</cellXfs>
  <cellStyles count="15">
    <cellStyle name="Comma 2" xfId="4"/>
    <cellStyle name="Currency 2" xfId="5"/>
    <cellStyle name="Datum" xfId="6"/>
    <cellStyle name="Finanční0" xfId="7"/>
    <cellStyle name="Měna" xfId="1" builtinId="4"/>
    <cellStyle name="Měna0" xfId="8"/>
    <cellStyle name="Normal 2" xfId="3"/>
    <cellStyle name="Normální" xfId="0" builtinId="0"/>
    <cellStyle name="normální 2" xfId="9"/>
    <cellStyle name="Percent 2" xfId="10"/>
    <cellStyle name="Percent 3" xfId="11"/>
    <cellStyle name="Pevný" xfId="12"/>
    <cellStyle name="Procenta" xfId="2" builtinId="5"/>
    <cellStyle name="Záhlaví 1" xfId="13"/>
    <cellStyle name="Záhlaví 2" xfId="1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66"/>
  <sheetViews>
    <sheetView tabSelected="1" zoomScaleNormal="100" workbookViewId="0">
      <selection activeCell="S27" sqref="S27"/>
    </sheetView>
  </sheetViews>
  <sheetFormatPr defaultColWidth="11" defaultRowHeight="15.6" x14ac:dyDescent="0.3"/>
  <cols>
    <col min="1" max="1" width="57" customWidth="1"/>
    <col min="2" max="2" width="11.69921875" style="5" customWidth="1"/>
    <col min="3" max="3" width="22.09765625" style="1" bestFit="1" customWidth="1"/>
    <col min="4" max="4" width="11.59765625" bestFit="1" customWidth="1"/>
    <col min="5" max="5" width="15.3984375" bestFit="1" customWidth="1"/>
    <col min="20" max="20" width="14.09765625" customWidth="1"/>
    <col min="23" max="25" width="12.59765625" hidden="1" customWidth="1"/>
    <col min="26" max="27" width="11.5" hidden="1" customWidth="1"/>
    <col min="28" max="28" width="12.59765625" hidden="1" customWidth="1"/>
    <col min="29" max="31" width="12.59765625" bestFit="1" customWidth="1"/>
    <col min="32" max="32" width="11.5" bestFit="1" customWidth="1"/>
    <col min="33" max="33" width="11.5" customWidth="1"/>
    <col min="34" max="34" width="12.59765625" bestFit="1" customWidth="1"/>
    <col min="35" max="35" width="18.09765625" hidden="1" customWidth="1"/>
    <col min="36" max="36" width="12.59765625" bestFit="1" customWidth="1"/>
    <col min="37" max="37" width="14" bestFit="1" customWidth="1"/>
    <col min="38" max="38" width="11.5" bestFit="1" customWidth="1"/>
    <col min="39" max="40" width="12.59765625" bestFit="1" customWidth="1"/>
    <col min="44" max="44" width="11.5" bestFit="1" customWidth="1"/>
    <col min="46" max="46" width="11.5" bestFit="1" customWidth="1"/>
    <col min="47" max="47" width="15.09765625" customWidth="1"/>
    <col min="48" max="48" width="15.09765625" hidden="1" customWidth="1"/>
    <col min="49" max="49" width="15.09765625" customWidth="1"/>
    <col min="50" max="50" width="17.09765625" hidden="1" customWidth="1"/>
    <col min="51" max="51" width="17.09765625" customWidth="1"/>
    <col min="52" max="52" width="13.59765625" hidden="1" customWidth="1"/>
    <col min="53" max="53" width="14.09765625" hidden="1" customWidth="1"/>
    <col min="54" max="54" width="16.3984375" hidden="1" customWidth="1"/>
  </cols>
  <sheetData>
    <row r="1" spans="1:7" x14ac:dyDescent="0.3">
      <c r="A1" s="2" t="s">
        <v>108</v>
      </c>
      <c r="B1" s="3"/>
      <c r="C1" s="4"/>
    </row>
    <row r="3" spans="1:7" x14ac:dyDescent="0.3">
      <c r="A3" s="8" t="s">
        <v>0</v>
      </c>
      <c r="B3" s="9" t="s">
        <v>1</v>
      </c>
      <c r="C3" s="6"/>
      <c r="D3" s="6"/>
      <c r="E3" s="6"/>
      <c r="F3" s="6"/>
      <c r="G3" s="10"/>
    </row>
    <row r="4" spans="1:7" x14ac:dyDescent="0.3">
      <c r="A4" s="8" t="s">
        <v>2</v>
      </c>
      <c r="B4" s="9" t="s">
        <v>3</v>
      </c>
      <c r="C4" s="6"/>
      <c r="D4" s="10"/>
      <c r="E4" s="10"/>
      <c r="F4" s="10"/>
      <c r="G4" s="10"/>
    </row>
    <row r="5" spans="1:7" ht="31.2" x14ac:dyDescent="0.3">
      <c r="A5" s="11" t="s">
        <v>109</v>
      </c>
      <c r="B5" s="12" t="s">
        <v>4</v>
      </c>
      <c r="C5" s="13"/>
    </row>
    <row r="6" spans="1:7" ht="31.2" x14ac:dyDescent="0.3">
      <c r="A6" s="11" t="s">
        <v>5</v>
      </c>
      <c r="B6" s="12" t="s">
        <v>6</v>
      </c>
      <c r="C6" s="13"/>
    </row>
    <row r="7" spans="1:7" x14ac:dyDescent="0.3">
      <c r="A7" s="11" t="s">
        <v>110</v>
      </c>
      <c r="B7" s="12" t="s">
        <v>111</v>
      </c>
      <c r="C7" s="13"/>
    </row>
    <row r="8" spans="1:7" x14ac:dyDescent="0.3">
      <c r="A8" t="s">
        <v>7</v>
      </c>
      <c r="C8" s="5"/>
    </row>
    <row r="9" spans="1:7" x14ac:dyDescent="0.3">
      <c r="A9" s="8" t="s">
        <v>8</v>
      </c>
      <c r="B9" s="56" t="s">
        <v>9</v>
      </c>
      <c r="C9" s="14">
        <v>1</v>
      </c>
    </row>
    <row r="10" spans="1:7" x14ac:dyDescent="0.3">
      <c r="A10" s="8" t="s">
        <v>112</v>
      </c>
      <c r="B10" s="56"/>
      <c r="C10" s="14"/>
    </row>
    <row r="11" spans="1:7" x14ac:dyDescent="0.3">
      <c r="A11" s="8" t="s">
        <v>10</v>
      </c>
      <c r="B11" s="56"/>
      <c r="C11" s="15"/>
    </row>
    <row r="12" spans="1:7" x14ac:dyDescent="0.3">
      <c r="A12" s="8" t="s">
        <v>113</v>
      </c>
      <c r="B12" s="56"/>
      <c r="C12" s="15"/>
    </row>
    <row r="13" spans="1:7" x14ac:dyDescent="0.3">
      <c r="A13" s="8" t="s">
        <v>11</v>
      </c>
      <c r="B13" s="56"/>
      <c r="C13" s="15"/>
    </row>
    <row r="14" spans="1:7" hidden="1" x14ac:dyDescent="0.3">
      <c r="A14" s="8"/>
      <c r="B14" s="10"/>
      <c r="C14" s="15"/>
    </row>
    <row r="15" spans="1:7" x14ac:dyDescent="0.3">
      <c r="A15" t="s">
        <v>12</v>
      </c>
      <c r="C15" s="15"/>
    </row>
    <row r="16" spans="1:7" x14ac:dyDescent="0.3">
      <c r="A16" s="8" t="s">
        <v>8</v>
      </c>
      <c r="B16" s="56" t="s">
        <v>13</v>
      </c>
      <c r="C16" s="14">
        <v>1</v>
      </c>
    </row>
    <row r="17" spans="1:55" x14ac:dyDescent="0.3">
      <c r="A17" s="8" t="s">
        <v>14</v>
      </c>
      <c r="B17" s="56"/>
      <c r="C17" s="15"/>
    </row>
    <row r="18" spans="1:55" x14ac:dyDescent="0.3">
      <c r="A18" s="8" t="s">
        <v>15</v>
      </c>
      <c r="B18" s="56"/>
      <c r="C18" s="15"/>
    </row>
    <row r="19" spans="1:55" x14ac:dyDescent="0.3">
      <c r="A19" t="s">
        <v>16</v>
      </c>
      <c r="C19" s="15"/>
    </row>
    <row r="20" spans="1:55" x14ac:dyDescent="0.3">
      <c r="A20" s="8" t="s">
        <v>8</v>
      </c>
      <c r="B20" s="10" t="s">
        <v>17</v>
      </c>
      <c r="C20" s="14">
        <v>1</v>
      </c>
    </row>
    <row r="21" spans="1:55" x14ac:dyDescent="0.3">
      <c r="A21" s="8" t="s">
        <v>114</v>
      </c>
      <c r="B21" s="10"/>
      <c r="C21" s="14"/>
    </row>
    <row r="22" spans="1:55" x14ac:dyDescent="0.3">
      <c r="A22" s="16" t="s">
        <v>18</v>
      </c>
      <c r="B22" s="10"/>
      <c r="C22" s="17">
        <v>1.7000000000000001E-2</v>
      </c>
    </row>
    <row r="23" spans="1:55" ht="16.8" x14ac:dyDescent="0.3">
      <c r="C23" s="18"/>
      <c r="I23" s="19"/>
    </row>
    <row r="24" spans="1:55" x14ac:dyDescent="0.3">
      <c r="A24" s="20" t="s">
        <v>19</v>
      </c>
      <c r="B24" s="21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pans="1:55" x14ac:dyDescent="0.3">
      <c r="A25" s="57" t="s">
        <v>20</v>
      </c>
      <c r="B25" s="57" t="s">
        <v>21</v>
      </c>
      <c r="C25" s="57" t="s">
        <v>22</v>
      </c>
      <c r="D25" s="60" t="s">
        <v>23</v>
      </c>
      <c r="E25" s="61"/>
      <c r="F25" s="61"/>
      <c r="G25" s="61"/>
      <c r="H25" s="61"/>
      <c r="I25" s="61"/>
      <c r="J25" s="62"/>
      <c r="K25" s="86" t="s">
        <v>7</v>
      </c>
      <c r="L25" s="87"/>
      <c r="M25" s="87"/>
      <c r="N25" s="87"/>
      <c r="O25" s="88"/>
      <c r="P25" s="86" t="s">
        <v>12</v>
      </c>
      <c r="Q25" s="87"/>
      <c r="R25" s="88"/>
      <c r="S25" s="24"/>
      <c r="T25" s="25" t="s">
        <v>16</v>
      </c>
      <c r="U25" s="26"/>
      <c r="V25" s="26"/>
      <c r="W25" s="89" t="s">
        <v>24</v>
      </c>
      <c r="X25" s="90"/>
      <c r="Y25" s="90"/>
      <c r="Z25" s="90"/>
      <c r="AA25" s="90"/>
      <c r="AB25" s="91"/>
      <c r="AC25" s="92" t="s">
        <v>25</v>
      </c>
      <c r="AD25" s="93"/>
      <c r="AE25" s="93"/>
      <c r="AF25" s="93"/>
      <c r="AG25" s="93"/>
      <c r="AH25" s="94"/>
      <c r="AI25" s="80" t="s">
        <v>26</v>
      </c>
      <c r="AJ25" s="53" t="s">
        <v>27</v>
      </c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5"/>
      <c r="AV25" s="74" t="s">
        <v>18</v>
      </c>
      <c r="AW25" s="77" t="s">
        <v>28</v>
      </c>
      <c r="AX25" s="80" t="s">
        <v>29</v>
      </c>
      <c r="AY25" s="63" t="s">
        <v>30</v>
      </c>
      <c r="AZ25" s="80" t="s">
        <v>31</v>
      </c>
      <c r="BA25" s="83" t="s">
        <v>32</v>
      </c>
      <c r="BB25" s="63" t="s">
        <v>33</v>
      </c>
      <c r="BC25" s="72" t="s">
        <v>115</v>
      </c>
    </row>
    <row r="26" spans="1:55" ht="93.6" x14ac:dyDescent="0.3">
      <c r="A26" s="58"/>
      <c r="B26" s="58"/>
      <c r="C26" s="58"/>
      <c r="D26" s="27" t="s">
        <v>34</v>
      </c>
      <c r="E26" s="27" t="s">
        <v>35</v>
      </c>
      <c r="F26" s="27" t="s">
        <v>36</v>
      </c>
      <c r="G26" s="66" t="s">
        <v>37</v>
      </c>
      <c r="H26" s="66"/>
      <c r="I26" s="66"/>
      <c r="J26" s="27" t="s">
        <v>38</v>
      </c>
      <c r="K26" s="28" t="s">
        <v>112</v>
      </c>
      <c r="L26" s="28" t="s">
        <v>39</v>
      </c>
      <c r="M26" s="28" t="s">
        <v>113</v>
      </c>
      <c r="N26" s="28" t="s">
        <v>11</v>
      </c>
      <c r="O26" s="28" t="s">
        <v>9</v>
      </c>
      <c r="P26" s="28" t="s">
        <v>40</v>
      </c>
      <c r="Q26" s="28" t="s">
        <v>41</v>
      </c>
      <c r="R26" s="28" t="s">
        <v>13</v>
      </c>
      <c r="S26" s="28" t="s">
        <v>114</v>
      </c>
      <c r="T26" s="28" t="s">
        <v>17</v>
      </c>
      <c r="U26" s="28" t="s">
        <v>42</v>
      </c>
      <c r="V26" s="28" t="s">
        <v>43</v>
      </c>
      <c r="W26" s="29" t="s">
        <v>44</v>
      </c>
      <c r="X26" s="29" t="s">
        <v>45</v>
      </c>
      <c r="Y26" s="29" t="s">
        <v>46</v>
      </c>
      <c r="Z26" s="29" t="s">
        <v>47</v>
      </c>
      <c r="AA26" s="29" t="s">
        <v>48</v>
      </c>
      <c r="AB26" s="29" t="s">
        <v>49</v>
      </c>
      <c r="AC26" s="30" t="s">
        <v>44</v>
      </c>
      <c r="AD26" s="30" t="s">
        <v>45</v>
      </c>
      <c r="AE26" s="30" t="s">
        <v>46</v>
      </c>
      <c r="AF26" s="30" t="s">
        <v>47</v>
      </c>
      <c r="AG26" s="30" t="s">
        <v>48</v>
      </c>
      <c r="AH26" s="30" t="s">
        <v>49</v>
      </c>
      <c r="AI26" s="81"/>
      <c r="AJ26" s="31" t="s">
        <v>50</v>
      </c>
      <c r="AK26" s="31" t="s">
        <v>51</v>
      </c>
      <c r="AL26" s="67" t="s">
        <v>52</v>
      </c>
      <c r="AM26" s="68"/>
      <c r="AN26" s="68"/>
      <c r="AO26" s="68"/>
      <c r="AP26" s="68"/>
      <c r="AQ26" s="68"/>
      <c r="AR26" s="68"/>
      <c r="AS26" s="68"/>
      <c r="AT26" s="69"/>
      <c r="AU26" s="70" t="s">
        <v>53</v>
      </c>
      <c r="AV26" s="75"/>
      <c r="AW26" s="78"/>
      <c r="AX26" s="81"/>
      <c r="AY26" s="64"/>
      <c r="AZ26" s="81"/>
      <c r="BA26" s="84"/>
      <c r="BB26" s="64"/>
      <c r="BC26" s="73"/>
    </row>
    <row r="27" spans="1:55" ht="43.2" x14ac:dyDescent="0.3">
      <c r="A27" s="59"/>
      <c r="B27" s="59"/>
      <c r="C27" s="59"/>
      <c r="D27" s="32" t="s">
        <v>54</v>
      </c>
      <c r="E27" s="32" t="s">
        <v>55</v>
      </c>
      <c r="F27" s="32" t="s">
        <v>56</v>
      </c>
      <c r="G27" s="33" t="s">
        <v>57</v>
      </c>
      <c r="H27" s="33" t="s">
        <v>58</v>
      </c>
      <c r="I27" s="32" t="s">
        <v>59</v>
      </c>
      <c r="J27" s="33" t="s">
        <v>60</v>
      </c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5" t="s">
        <v>4</v>
      </c>
      <c r="V27" s="35" t="s">
        <v>6</v>
      </c>
      <c r="W27" s="36" t="s">
        <v>61</v>
      </c>
      <c r="X27" s="36" t="s">
        <v>62</v>
      </c>
      <c r="Y27" s="36" t="s">
        <v>63</v>
      </c>
      <c r="Z27" s="36" t="s">
        <v>64</v>
      </c>
      <c r="AA27" s="36" t="s">
        <v>65</v>
      </c>
      <c r="AB27" s="36" t="s">
        <v>66</v>
      </c>
      <c r="AC27" s="37" t="s">
        <v>61</v>
      </c>
      <c r="AD27" s="37" t="s">
        <v>62</v>
      </c>
      <c r="AE27" s="37" t="s">
        <v>63</v>
      </c>
      <c r="AF27" s="37" t="s">
        <v>64</v>
      </c>
      <c r="AG27" s="37" t="s">
        <v>65</v>
      </c>
      <c r="AH27" s="37" t="s">
        <v>66</v>
      </c>
      <c r="AI27" s="82"/>
      <c r="AJ27" s="38" t="s">
        <v>67</v>
      </c>
      <c r="AK27" s="38" t="s">
        <v>68</v>
      </c>
      <c r="AL27" s="39" t="s">
        <v>69</v>
      </c>
      <c r="AM27" s="39" t="s">
        <v>70</v>
      </c>
      <c r="AN27" s="39" t="s">
        <v>71</v>
      </c>
      <c r="AO27" s="39" t="s">
        <v>72</v>
      </c>
      <c r="AP27" s="39" t="s">
        <v>73</v>
      </c>
      <c r="AQ27" s="39" t="s">
        <v>74</v>
      </c>
      <c r="AR27" s="39" t="s">
        <v>75</v>
      </c>
      <c r="AS27" s="39" t="s">
        <v>76</v>
      </c>
      <c r="AT27" s="39" t="s">
        <v>77</v>
      </c>
      <c r="AU27" s="71"/>
      <c r="AV27" s="76"/>
      <c r="AW27" s="79"/>
      <c r="AX27" s="82"/>
      <c r="AY27" s="65"/>
      <c r="AZ27" s="82"/>
      <c r="BA27" s="85"/>
      <c r="BB27" s="65"/>
      <c r="BC27" s="73"/>
    </row>
    <row r="28" spans="1:55" hidden="1" x14ac:dyDescent="0.3">
      <c r="A28" s="40" t="s">
        <v>78</v>
      </c>
      <c r="B28" s="41">
        <v>1049767</v>
      </c>
      <c r="C28" s="42"/>
      <c r="D28" s="43">
        <v>166</v>
      </c>
      <c r="E28" s="43">
        <v>41.45</v>
      </c>
      <c r="F28" s="43">
        <v>15</v>
      </c>
      <c r="G28" s="44">
        <v>32</v>
      </c>
      <c r="H28" s="44">
        <v>31</v>
      </c>
      <c r="I28" s="44">
        <f>G28+H28</f>
        <v>63</v>
      </c>
      <c r="J28" s="45">
        <v>0.4170195187441908</v>
      </c>
      <c r="K28" s="46"/>
      <c r="L28" s="46"/>
      <c r="M28" s="46"/>
      <c r="N28" s="46"/>
      <c r="O28" s="46">
        <f t="shared" ref="O28:O62" si="0">1+K28+N28</f>
        <v>1</v>
      </c>
      <c r="P28" s="46"/>
      <c r="Q28" s="46"/>
      <c r="R28" s="46">
        <f>1+P28+Q28</f>
        <v>1</v>
      </c>
      <c r="S28" s="46"/>
      <c r="T28" s="46">
        <v>1</v>
      </c>
      <c r="U28" s="46">
        <v>0.4</v>
      </c>
      <c r="V28" s="46">
        <v>0.05</v>
      </c>
      <c r="W28" s="47" t="e">
        <f>E28*#REF!+F28*#REF!</f>
        <v>#REF!</v>
      </c>
      <c r="X28" s="47" t="e">
        <f>W28*(1+U28)*O28</f>
        <v>#REF!</v>
      </c>
      <c r="Y28" s="47" t="e">
        <f>D28*#REF!*R28</f>
        <v>#REF!</v>
      </c>
      <c r="Z28" s="47" t="e">
        <f>X28*V28*T28</f>
        <v>#REF!</v>
      </c>
      <c r="AA28" s="47">
        <v>4700000</v>
      </c>
      <c r="AB28" s="47" t="e">
        <f>X28+Y28+Z28+AA28</f>
        <v>#REF!</v>
      </c>
      <c r="AC28" s="47">
        <f t="shared" ref="AC28:AC62" si="1">E28*$C$3+F28*$C$4</f>
        <v>0</v>
      </c>
      <c r="AD28" s="47">
        <f>AC28*(1+U28)*O28</f>
        <v>0</v>
      </c>
      <c r="AE28" s="47" t="e">
        <f>D28*#REF!*R28</f>
        <v>#REF!</v>
      </c>
      <c r="AF28" s="47">
        <f>AD28*V28*T28</f>
        <v>0</v>
      </c>
      <c r="AG28" s="47">
        <v>4700000</v>
      </c>
      <c r="AH28" s="47" t="e">
        <f>AD28+AE28+AF28+AG28</f>
        <v>#REF!</v>
      </c>
      <c r="AI28" s="48">
        <v>43958014</v>
      </c>
      <c r="AJ28" s="47">
        <v>25000000</v>
      </c>
      <c r="AK28" s="47">
        <f t="shared" ref="AK28:AK62" si="2">I28*12*3000</f>
        <v>2268000</v>
      </c>
      <c r="AL28" s="47">
        <v>585000</v>
      </c>
      <c r="AM28" s="47">
        <v>6080000</v>
      </c>
      <c r="AN28" s="47">
        <v>0</v>
      </c>
      <c r="AO28" s="47">
        <v>0</v>
      </c>
      <c r="AP28" s="47"/>
      <c r="AQ28" s="47">
        <v>34000</v>
      </c>
      <c r="AR28" s="47"/>
      <c r="AS28" s="47"/>
      <c r="AT28" s="47"/>
      <c r="AU28" s="47">
        <f t="shared" ref="AU28:AU62" si="3">SUM(AJ28:AT28)</f>
        <v>33967000</v>
      </c>
      <c r="AV28" s="47" t="e">
        <f t="shared" ref="AV28:AV62" si="4">$C$22*AB28</f>
        <v>#REF!</v>
      </c>
      <c r="AW28" s="47" t="e">
        <f>$C$22*AH28</f>
        <v>#REF!</v>
      </c>
      <c r="AX28" s="47" t="e">
        <f t="shared" ref="AX28:AX62" si="5">AB28+AV28-AU28</f>
        <v>#REF!</v>
      </c>
      <c r="AY28" s="47" t="e">
        <f>AH28+AW28-AU28</f>
        <v>#REF!</v>
      </c>
      <c r="AZ28" s="47">
        <v>6888000</v>
      </c>
      <c r="BA28" s="47" t="e">
        <f>AX28-AZ28</f>
        <v>#REF!</v>
      </c>
      <c r="BB28" s="47" t="e">
        <f>AY28-AZ28</f>
        <v>#REF!</v>
      </c>
    </row>
    <row r="29" spans="1:55" hidden="1" x14ac:dyDescent="0.3">
      <c r="A29" s="40" t="s">
        <v>79</v>
      </c>
      <c r="B29" s="41">
        <v>1944936</v>
      </c>
      <c r="C29" s="42"/>
      <c r="D29" s="43">
        <v>97</v>
      </c>
      <c r="E29" s="43">
        <v>12.9</v>
      </c>
      <c r="F29" s="43">
        <v>5</v>
      </c>
      <c r="G29" s="44">
        <v>15</v>
      </c>
      <c r="H29" s="44">
        <v>10</v>
      </c>
      <c r="I29" s="44">
        <f t="shared" ref="I29:I62" si="6">G29+H29</f>
        <v>25</v>
      </c>
      <c r="J29" s="45">
        <v>0.35680919870643191</v>
      </c>
      <c r="K29" s="46"/>
      <c r="L29" s="46"/>
      <c r="M29" s="46"/>
      <c r="N29" s="46"/>
      <c r="O29" s="46">
        <f t="shared" si="0"/>
        <v>1</v>
      </c>
      <c r="P29" s="46"/>
      <c r="Q29" s="46"/>
      <c r="R29" s="46">
        <f t="shared" ref="R29:R62" si="7">1+P29+Q29</f>
        <v>1</v>
      </c>
      <c r="S29" s="46"/>
      <c r="T29" s="46">
        <v>1</v>
      </c>
      <c r="U29" s="46">
        <v>0.4</v>
      </c>
      <c r="V29" s="46">
        <v>0.05</v>
      </c>
      <c r="W29" s="47" t="e">
        <f>E29*#REF!+F29*#REF!</f>
        <v>#REF!</v>
      </c>
      <c r="X29" s="47" t="e">
        <f t="shared" ref="X29:X62" si="8">W29*(1+U29)*O29</f>
        <v>#REF!</v>
      </c>
      <c r="Y29" s="47" t="e">
        <f>D29*#REF!*R29</f>
        <v>#REF!</v>
      </c>
      <c r="Z29" s="47" t="e">
        <f t="shared" ref="Z29:Z62" si="9">X29*V29*T29</f>
        <v>#REF!</v>
      </c>
      <c r="AA29" s="47">
        <v>1010000</v>
      </c>
      <c r="AB29" s="47" t="e">
        <f t="shared" ref="AB29:AB62" si="10">X29+Y29+Z29+AA29</f>
        <v>#REF!</v>
      </c>
      <c r="AC29" s="47">
        <f t="shared" si="1"/>
        <v>0</v>
      </c>
      <c r="AD29" s="47">
        <f t="shared" ref="AD29:AD62" si="11">AC29*(1+U29)*O29</f>
        <v>0</v>
      </c>
      <c r="AE29" s="47" t="e">
        <f>D29*#REF!*R29</f>
        <v>#REF!</v>
      </c>
      <c r="AF29" s="47">
        <f t="shared" ref="AF29:AF62" si="12">AD29*V29*T29</f>
        <v>0</v>
      </c>
      <c r="AG29" s="47">
        <v>1010000</v>
      </c>
      <c r="AH29" s="47" t="e">
        <f t="shared" ref="AH29:AH62" si="13">AD29+AE29+AF29+AG29</f>
        <v>#REF!</v>
      </c>
      <c r="AI29" s="48">
        <v>13488000</v>
      </c>
      <c r="AJ29" s="47">
        <v>7610000</v>
      </c>
      <c r="AK29" s="47">
        <f t="shared" si="2"/>
        <v>900000</v>
      </c>
      <c r="AL29" s="47">
        <v>4894</v>
      </c>
      <c r="AM29" s="47">
        <v>3825106</v>
      </c>
      <c r="AN29" s="47">
        <v>0</v>
      </c>
      <c r="AO29" s="47">
        <v>0</v>
      </c>
      <c r="AP29" s="47"/>
      <c r="AQ29" s="47"/>
      <c r="AR29" s="47"/>
      <c r="AS29" s="47"/>
      <c r="AT29" s="47">
        <v>414000</v>
      </c>
      <c r="AU29" s="47">
        <f t="shared" si="3"/>
        <v>12754000</v>
      </c>
      <c r="AV29" s="47" t="e">
        <f t="shared" si="4"/>
        <v>#REF!</v>
      </c>
      <c r="AW29" s="47" t="e">
        <f t="shared" ref="AW29:AW62" si="14">$C$22*AH29</f>
        <v>#REF!</v>
      </c>
      <c r="AX29" s="47" t="e">
        <f t="shared" si="5"/>
        <v>#REF!</v>
      </c>
      <c r="AY29" s="47" t="e">
        <f t="shared" ref="AY29:AY62" si="15">AH29+AW29-AU29</f>
        <v>#REF!</v>
      </c>
      <c r="AZ29" s="47">
        <v>941000</v>
      </c>
      <c r="BA29" s="47" t="e">
        <f t="shared" ref="BA29:BA62" si="16">AX29-AZ29</f>
        <v>#REF!</v>
      </c>
      <c r="BB29" s="47" t="e">
        <f t="shared" ref="BB29:BB62" si="17">AY29-AZ29</f>
        <v>#REF!</v>
      </c>
    </row>
    <row r="30" spans="1:55" hidden="1" x14ac:dyDescent="0.3">
      <c r="A30" s="40" t="s">
        <v>80</v>
      </c>
      <c r="B30" s="41">
        <v>2068891</v>
      </c>
      <c r="C30" s="42">
        <v>1</v>
      </c>
      <c r="D30" s="43">
        <v>94</v>
      </c>
      <c r="E30" s="43">
        <v>32.049999999999997</v>
      </c>
      <c r="F30" s="43">
        <v>8.48</v>
      </c>
      <c r="G30" s="44">
        <v>26</v>
      </c>
      <c r="H30" s="44">
        <v>16</v>
      </c>
      <c r="I30" s="44">
        <f t="shared" si="6"/>
        <v>42</v>
      </c>
      <c r="J30" s="45">
        <v>0.44976920988324742</v>
      </c>
      <c r="K30" s="46">
        <v>0.5</v>
      </c>
      <c r="L30" s="46"/>
      <c r="M30" s="46"/>
      <c r="N30" s="46">
        <v>0</v>
      </c>
      <c r="O30" s="46">
        <f t="shared" si="0"/>
        <v>1.5</v>
      </c>
      <c r="P30" s="46">
        <v>0.3</v>
      </c>
      <c r="Q30" s="46">
        <v>0.1</v>
      </c>
      <c r="R30" s="46">
        <f t="shared" si="7"/>
        <v>1.4000000000000001</v>
      </c>
      <c r="S30" s="46"/>
      <c r="T30" s="46">
        <v>1</v>
      </c>
      <c r="U30" s="46">
        <v>0.4</v>
      </c>
      <c r="V30" s="46">
        <v>0.05</v>
      </c>
      <c r="W30" s="47" t="e">
        <f>E30*#REF!+F30*#REF!</f>
        <v>#REF!</v>
      </c>
      <c r="X30" s="47" t="e">
        <f t="shared" si="8"/>
        <v>#REF!</v>
      </c>
      <c r="Y30" s="47" t="e">
        <f>D30*#REF!*R30</f>
        <v>#REF!</v>
      </c>
      <c r="Z30" s="47" t="e">
        <f t="shared" si="9"/>
        <v>#REF!</v>
      </c>
      <c r="AA30" s="47">
        <v>3043000</v>
      </c>
      <c r="AB30" s="47" t="e">
        <f t="shared" si="10"/>
        <v>#REF!</v>
      </c>
      <c r="AC30" s="47">
        <f t="shared" si="1"/>
        <v>0</v>
      </c>
      <c r="AD30" s="47">
        <f t="shared" si="11"/>
        <v>0</v>
      </c>
      <c r="AE30" s="47" t="e">
        <f>D30*#REF!*R30</f>
        <v>#REF!</v>
      </c>
      <c r="AF30" s="47">
        <f t="shared" si="12"/>
        <v>0</v>
      </c>
      <c r="AG30" s="47">
        <v>3043000</v>
      </c>
      <c r="AH30" s="47" t="e">
        <f t="shared" si="13"/>
        <v>#REF!</v>
      </c>
      <c r="AI30" s="48">
        <v>32086499</v>
      </c>
      <c r="AJ30" s="47">
        <v>14935820</v>
      </c>
      <c r="AK30" s="47">
        <f t="shared" si="2"/>
        <v>1512000</v>
      </c>
      <c r="AL30" s="47"/>
      <c r="AM30" s="47">
        <v>0</v>
      </c>
      <c r="AN30" s="47">
        <v>7774262</v>
      </c>
      <c r="AO30" s="47">
        <v>0</v>
      </c>
      <c r="AP30" s="47"/>
      <c r="AQ30" s="47"/>
      <c r="AR30" s="47">
        <v>0</v>
      </c>
      <c r="AS30" s="47"/>
      <c r="AT30" s="47">
        <v>411755</v>
      </c>
      <c r="AU30" s="47">
        <f t="shared" si="3"/>
        <v>24633837</v>
      </c>
      <c r="AV30" s="47" t="e">
        <f t="shared" si="4"/>
        <v>#REF!</v>
      </c>
      <c r="AW30" s="47" t="e">
        <f t="shared" si="14"/>
        <v>#REF!</v>
      </c>
      <c r="AX30" s="47" t="e">
        <f t="shared" si="5"/>
        <v>#REF!</v>
      </c>
      <c r="AY30" s="47" t="e">
        <f t="shared" si="15"/>
        <v>#REF!</v>
      </c>
      <c r="AZ30" s="47">
        <v>7905000</v>
      </c>
      <c r="BA30" s="47" t="e">
        <f>AX30-AZ30</f>
        <v>#REF!</v>
      </c>
      <c r="BB30" s="47" t="e">
        <f t="shared" si="17"/>
        <v>#REF!</v>
      </c>
    </row>
    <row r="31" spans="1:55" hidden="1" x14ac:dyDescent="0.3">
      <c r="A31" s="40" t="s">
        <v>81</v>
      </c>
      <c r="B31" s="41">
        <v>2103509</v>
      </c>
      <c r="C31" s="42"/>
      <c r="D31" s="43">
        <v>129</v>
      </c>
      <c r="E31" s="43">
        <v>26.8</v>
      </c>
      <c r="F31" s="43">
        <v>7</v>
      </c>
      <c r="G31" s="44">
        <v>15</v>
      </c>
      <c r="H31" s="44">
        <v>14</v>
      </c>
      <c r="I31" s="44">
        <f t="shared" si="6"/>
        <v>29</v>
      </c>
      <c r="J31" s="45">
        <v>0.45307443365695793</v>
      </c>
      <c r="K31" s="46"/>
      <c r="L31" s="46"/>
      <c r="M31" s="46"/>
      <c r="N31" s="46"/>
      <c r="O31" s="46">
        <f t="shared" si="0"/>
        <v>1</v>
      </c>
      <c r="P31" s="46"/>
      <c r="Q31" s="46"/>
      <c r="R31" s="46">
        <f t="shared" si="7"/>
        <v>1</v>
      </c>
      <c r="S31" s="46"/>
      <c r="T31" s="46">
        <v>1</v>
      </c>
      <c r="U31" s="46">
        <v>0.4</v>
      </c>
      <c r="V31" s="46">
        <v>0.05</v>
      </c>
      <c r="W31" s="47" t="e">
        <f>E31*#REF!+F31*#REF!</f>
        <v>#REF!</v>
      </c>
      <c r="X31" s="47" t="e">
        <f t="shared" si="8"/>
        <v>#REF!</v>
      </c>
      <c r="Y31" s="47" t="e">
        <f>D31*#REF!*R31</f>
        <v>#REF!</v>
      </c>
      <c r="Z31" s="47" t="e">
        <f t="shared" si="9"/>
        <v>#REF!</v>
      </c>
      <c r="AA31" s="47">
        <v>3662000</v>
      </c>
      <c r="AB31" s="47" t="e">
        <f t="shared" si="10"/>
        <v>#REF!</v>
      </c>
      <c r="AC31" s="47">
        <f t="shared" si="1"/>
        <v>0</v>
      </c>
      <c r="AD31" s="47">
        <f t="shared" si="11"/>
        <v>0</v>
      </c>
      <c r="AE31" s="47" t="e">
        <f>D31*#REF!*R31</f>
        <v>#REF!</v>
      </c>
      <c r="AF31" s="47">
        <f t="shared" si="12"/>
        <v>0</v>
      </c>
      <c r="AG31" s="47">
        <v>3662000</v>
      </c>
      <c r="AH31" s="47" t="e">
        <f t="shared" si="13"/>
        <v>#REF!</v>
      </c>
      <c r="AI31" s="48">
        <v>28160000</v>
      </c>
      <c r="AJ31" s="47">
        <v>18000000</v>
      </c>
      <c r="AK31" s="47">
        <f t="shared" si="2"/>
        <v>1044000</v>
      </c>
      <c r="AL31" s="47">
        <v>310000</v>
      </c>
      <c r="AM31" s="47">
        <v>4950000</v>
      </c>
      <c r="AN31" s="47">
        <v>0</v>
      </c>
      <c r="AO31" s="47">
        <v>0</v>
      </c>
      <c r="AP31" s="47"/>
      <c r="AQ31" s="47"/>
      <c r="AR31" s="47"/>
      <c r="AS31" s="47"/>
      <c r="AT31" s="47">
        <v>350000</v>
      </c>
      <c r="AU31" s="47">
        <f t="shared" si="3"/>
        <v>24654000</v>
      </c>
      <c r="AV31" s="47" t="e">
        <f t="shared" si="4"/>
        <v>#REF!</v>
      </c>
      <c r="AW31" s="47" t="e">
        <f t="shared" si="14"/>
        <v>#REF!</v>
      </c>
      <c r="AX31" s="47" t="e">
        <f t="shared" si="5"/>
        <v>#REF!</v>
      </c>
      <c r="AY31" s="47" t="e">
        <f t="shared" si="15"/>
        <v>#REF!</v>
      </c>
      <c r="AZ31" s="47">
        <v>4624000</v>
      </c>
      <c r="BA31" s="47" t="e">
        <f t="shared" si="16"/>
        <v>#REF!</v>
      </c>
      <c r="BB31" s="47" t="e">
        <f t="shared" si="17"/>
        <v>#REF!</v>
      </c>
    </row>
    <row r="32" spans="1:55" hidden="1" x14ac:dyDescent="0.3">
      <c r="A32" s="40" t="s">
        <v>82</v>
      </c>
      <c r="B32" s="41">
        <v>2135966</v>
      </c>
      <c r="C32" s="42"/>
      <c r="D32" s="43">
        <v>30</v>
      </c>
      <c r="E32" s="43">
        <v>6.7489999999999997</v>
      </c>
      <c r="F32" s="43">
        <v>2.2999999999999998</v>
      </c>
      <c r="G32" s="44">
        <v>14</v>
      </c>
      <c r="H32" s="44">
        <v>1</v>
      </c>
      <c r="I32" s="44">
        <f t="shared" si="6"/>
        <v>15</v>
      </c>
      <c r="J32" s="45">
        <v>0.47841374142601883</v>
      </c>
      <c r="K32" s="46"/>
      <c r="L32" s="46"/>
      <c r="M32" s="46"/>
      <c r="N32" s="46"/>
      <c r="O32" s="46">
        <f t="shared" si="0"/>
        <v>1</v>
      </c>
      <c r="P32" s="46"/>
      <c r="Q32" s="46"/>
      <c r="R32" s="46">
        <f t="shared" si="7"/>
        <v>1</v>
      </c>
      <c r="S32" s="46"/>
      <c r="T32" s="46">
        <v>1</v>
      </c>
      <c r="U32" s="46">
        <v>0.4</v>
      </c>
      <c r="V32" s="46">
        <v>0.05</v>
      </c>
      <c r="W32" s="47" t="e">
        <f>E32*#REF!+F32*#REF!</f>
        <v>#REF!</v>
      </c>
      <c r="X32" s="47" t="e">
        <f t="shared" si="8"/>
        <v>#REF!</v>
      </c>
      <c r="Y32" s="47" t="e">
        <f>D32*#REF!*R32</f>
        <v>#REF!</v>
      </c>
      <c r="Z32" s="47" t="e">
        <f t="shared" si="9"/>
        <v>#REF!</v>
      </c>
      <c r="AA32" s="47">
        <v>780000</v>
      </c>
      <c r="AB32" s="47" t="e">
        <f t="shared" si="10"/>
        <v>#REF!</v>
      </c>
      <c r="AC32" s="47">
        <f t="shared" si="1"/>
        <v>0</v>
      </c>
      <c r="AD32" s="47">
        <f t="shared" si="11"/>
        <v>0</v>
      </c>
      <c r="AE32" s="47" t="e">
        <f>D32*#REF!*R32</f>
        <v>#REF!</v>
      </c>
      <c r="AF32" s="47">
        <f t="shared" si="12"/>
        <v>0</v>
      </c>
      <c r="AG32" s="47">
        <v>780000</v>
      </c>
      <c r="AH32" s="47" t="e">
        <f t="shared" si="13"/>
        <v>#REF!</v>
      </c>
      <c r="AI32" s="48">
        <v>10087000</v>
      </c>
      <c r="AJ32" s="47">
        <v>9741000</v>
      </c>
      <c r="AK32" s="47">
        <f t="shared" si="2"/>
        <v>540000</v>
      </c>
      <c r="AL32" s="47">
        <v>350000</v>
      </c>
      <c r="AM32" s="47">
        <v>0</v>
      </c>
      <c r="AN32" s="47">
        <v>0</v>
      </c>
      <c r="AO32" s="47">
        <v>0</v>
      </c>
      <c r="AP32" s="47"/>
      <c r="AQ32" s="47"/>
      <c r="AR32" s="47"/>
      <c r="AS32" s="47"/>
      <c r="AT32" s="47"/>
      <c r="AU32" s="47">
        <f t="shared" si="3"/>
        <v>10631000</v>
      </c>
      <c r="AV32" s="47" t="e">
        <f t="shared" si="4"/>
        <v>#REF!</v>
      </c>
      <c r="AW32" s="47" t="e">
        <f t="shared" si="14"/>
        <v>#REF!</v>
      </c>
      <c r="AX32" s="47" t="e">
        <f t="shared" si="5"/>
        <v>#REF!</v>
      </c>
      <c r="AY32" s="47" t="e">
        <f t="shared" si="15"/>
        <v>#REF!</v>
      </c>
      <c r="AZ32" s="47">
        <v>1790000</v>
      </c>
      <c r="BA32" s="47" t="e">
        <f t="shared" si="16"/>
        <v>#REF!</v>
      </c>
      <c r="BB32" s="47" t="e">
        <f t="shared" si="17"/>
        <v>#REF!</v>
      </c>
    </row>
    <row r="33" spans="1:54" hidden="1" x14ac:dyDescent="0.3">
      <c r="A33" s="40" t="s">
        <v>83</v>
      </c>
      <c r="B33" s="41">
        <v>2682796</v>
      </c>
      <c r="C33" s="42"/>
      <c r="D33" s="43">
        <v>65</v>
      </c>
      <c r="E33" s="43">
        <v>19.5</v>
      </c>
      <c r="F33" s="43">
        <v>8</v>
      </c>
      <c r="G33" s="44">
        <v>23</v>
      </c>
      <c r="H33" s="44">
        <v>26</v>
      </c>
      <c r="I33" s="44">
        <f t="shared" si="6"/>
        <v>49</v>
      </c>
      <c r="J33" s="45">
        <v>0.33166349974088793</v>
      </c>
      <c r="K33" s="46"/>
      <c r="L33" s="46"/>
      <c r="M33" s="46"/>
      <c r="N33" s="46"/>
      <c r="O33" s="46">
        <f t="shared" si="0"/>
        <v>1</v>
      </c>
      <c r="P33" s="46"/>
      <c r="Q33" s="46"/>
      <c r="R33" s="46">
        <f t="shared" si="7"/>
        <v>1</v>
      </c>
      <c r="S33" s="46"/>
      <c r="T33" s="46">
        <v>1</v>
      </c>
      <c r="U33" s="46">
        <v>0.4</v>
      </c>
      <c r="V33" s="46">
        <v>0.05</v>
      </c>
      <c r="W33" s="47" t="e">
        <f>E33*#REF!+F33*#REF!</f>
        <v>#REF!</v>
      </c>
      <c r="X33" s="47" t="e">
        <f t="shared" si="8"/>
        <v>#REF!</v>
      </c>
      <c r="Y33" s="47" t="e">
        <f>D33*#REF!*R33</f>
        <v>#REF!</v>
      </c>
      <c r="Z33" s="47" t="e">
        <f t="shared" si="9"/>
        <v>#REF!</v>
      </c>
      <c r="AA33" s="47">
        <v>1951648</v>
      </c>
      <c r="AB33" s="47" t="e">
        <f t="shared" si="10"/>
        <v>#REF!</v>
      </c>
      <c r="AC33" s="47">
        <f t="shared" si="1"/>
        <v>0</v>
      </c>
      <c r="AD33" s="47">
        <f t="shared" si="11"/>
        <v>0</v>
      </c>
      <c r="AE33" s="47" t="e">
        <f>D33*#REF!*R33</f>
        <v>#REF!</v>
      </c>
      <c r="AF33" s="47">
        <f t="shared" si="12"/>
        <v>0</v>
      </c>
      <c r="AG33" s="47">
        <v>1951648</v>
      </c>
      <c r="AH33" s="47" t="e">
        <f t="shared" si="13"/>
        <v>#REF!</v>
      </c>
      <c r="AI33" s="48">
        <v>22224241</v>
      </c>
      <c r="AJ33" s="47">
        <v>12990171</v>
      </c>
      <c r="AK33" s="47">
        <f t="shared" si="2"/>
        <v>1764000</v>
      </c>
      <c r="AL33" s="47">
        <v>0</v>
      </c>
      <c r="AM33" s="47">
        <v>2748452</v>
      </c>
      <c r="AN33" s="47">
        <v>0</v>
      </c>
      <c r="AO33" s="47">
        <v>0</v>
      </c>
      <c r="AP33" s="47"/>
      <c r="AQ33" s="47"/>
      <c r="AR33" s="47"/>
      <c r="AS33" s="47">
        <v>140009</v>
      </c>
      <c r="AT33" s="47">
        <v>546545</v>
      </c>
      <c r="AU33" s="47">
        <f t="shared" si="3"/>
        <v>18189177</v>
      </c>
      <c r="AV33" s="47" t="e">
        <f t="shared" si="4"/>
        <v>#REF!</v>
      </c>
      <c r="AW33" s="47" t="e">
        <f t="shared" si="14"/>
        <v>#REF!</v>
      </c>
      <c r="AX33" s="47" t="e">
        <f t="shared" si="5"/>
        <v>#REF!</v>
      </c>
      <c r="AY33" s="47" t="e">
        <f t="shared" si="15"/>
        <v>#REF!</v>
      </c>
      <c r="AZ33" s="47">
        <v>1895000</v>
      </c>
      <c r="BA33" s="47" t="e">
        <f t="shared" si="16"/>
        <v>#REF!</v>
      </c>
      <c r="BB33" s="47" t="e">
        <f t="shared" si="17"/>
        <v>#REF!</v>
      </c>
    </row>
    <row r="34" spans="1:54" hidden="1" x14ac:dyDescent="0.3">
      <c r="A34" s="40" t="s">
        <v>84</v>
      </c>
      <c r="B34" s="41">
        <v>2744287</v>
      </c>
      <c r="C34" s="42"/>
      <c r="D34" s="43">
        <v>114</v>
      </c>
      <c r="E34" s="43">
        <v>26.042000000000002</v>
      </c>
      <c r="F34" s="43">
        <v>9</v>
      </c>
      <c r="G34" s="44">
        <v>14</v>
      </c>
      <c r="H34" s="44">
        <v>7</v>
      </c>
      <c r="I34" s="44">
        <f t="shared" si="6"/>
        <v>21</v>
      </c>
      <c r="J34" s="45">
        <v>0.44230830442117325</v>
      </c>
      <c r="K34" s="46"/>
      <c r="L34" s="46"/>
      <c r="M34" s="46"/>
      <c r="N34" s="46"/>
      <c r="O34" s="46">
        <f t="shared" si="0"/>
        <v>1</v>
      </c>
      <c r="P34" s="46"/>
      <c r="Q34" s="46"/>
      <c r="R34" s="46">
        <f t="shared" si="7"/>
        <v>1</v>
      </c>
      <c r="S34" s="46"/>
      <c r="T34" s="46">
        <v>1</v>
      </c>
      <c r="U34" s="46">
        <v>0.4</v>
      </c>
      <c r="V34" s="46">
        <v>0.05</v>
      </c>
      <c r="W34" s="47" t="e">
        <f>E34*#REF!+F34*#REF!</f>
        <v>#REF!</v>
      </c>
      <c r="X34" s="47" t="e">
        <f t="shared" si="8"/>
        <v>#REF!</v>
      </c>
      <c r="Y34" s="47" t="e">
        <f>D34*#REF!*R34</f>
        <v>#REF!</v>
      </c>
      <c r="Z34" s="47" t="e">
        <f t="shared" si="9"/>
        <v>#REF!</v>
      </c>
      <c r="AA34" s="47">
        <v>3730000</v>
      </c>
      <c r="AB34" s="47" t="e">
        <f t="shared" si="10"/>
        <v>#REF!</v>
      </c>
      <c r="AC34" s="47">
        <f t="shared" si="1"/>
        <v>0</v>
      </c>
      <c r="AD34" s="47">
        <f t="shared" si="11"/>
        <v>0</v>
      </c>
      <c r="AE34" s="47" t="e">
        <f>D34*#REF!*R34</f>
        <v>#REF!</v>
      </c>
      <c r="AF34" s="47">
        <f t="shared" si="12"/>
        <v>0</v>
      </c>
      <c r="AG34" s="47">
        <v>3730000</v>
      </c>
      <c r="AH34" s="47" t="e">
        <f t="shared" si="13"/>
        <v>#REF!</v>
      </c>
      <c r="AI34" s="48">
        <v>30269600</v>
      </c>
      <c r="AJ34" s="47">
        <v>16507000</v>
      </c>
      <c r="AK34" s="47">
        <f t="shared" si="2"/>
        <v>756000</v>
      </c>
      <c r="AL34" s="47">
        <v>359680</v>
      </c>
      <c r="AM34" s="47">
        <v>275328</v>
      </c>
      <c r="AN34" s="47">
        <v>0</v>
      </c>
      <c r="AO34" s="47">
        <v>0</v>
      </c>
      <c r="AP34" s="47"/>
      <c r="AQ34" s="47"/>
      <c r="AR34" s="47">
        <v>13760</v>
      </c>
      <c r="AS34" s="47"/>
      <c r="AT34" s="47">
        <v>2311879</v>
      </c>
      <c r="AU34" s="47">
        <f t="shared" si="3"/>
        <v>20223647</v>
      </c>
      <c r="AV34" s="47" t="e">
        <f t="shared" si="4"/>
        <v>#REF!</v>
      </c>
      <c r="AW34" s="47" t="e">
        <f t="shared" si="14"/>
        <v>#REF!</v>
      </c>
      <c r="AX34" s="47" t="e">
        <f t="shared" si="5"/>
        <v>#REF!</v>
      </c>
      <c r="AY34" s="47" t="e">
        <f t="shared" si="15"/>
        <v>#REF!</v>
      </c>
      <c r="AZ34" s="47">
        <v>5999000</v>
      </c>
      <c r="BA34" s="47" t="e">
        <f t="shared" si="16"/>
        <v>#REF!</v>
      </c>
      <c r="BB34" s="47" t="e">
        <f t="shared" si="17"/>
        <v>#REF!</v>
      </c>
    </row>
    <row r="35" spans="1:54" hidden="1" x14ac:dyDescent="0.3">
      <c r="A35" s="40" t="s">
        <v>85</v>
      </c>
      <c r="B35" s="41">
        <v>2848286</v>
      </c>
      <c r="C35" s="42"/>
      <c r="D35" s="43">
        <v>113</v>
      </c>
      <c r="E35" s="43">
        <v>16.77</v>
      </c>
      <c r="F35" s="43">
        <v>10.43</v>
      </c>
      <c r="G35" s="44">
        <v>16</v>
      </c>
      <c r="H35" s="44">
        <v>14</v>
      </c>
      <c r="I35" s="44">
        <f t="shared" si="6"/>
        <v>30</v>
      </c>
      <c r="J35" s="45">
        <v>0.40444911543177436</v>
      </c>
      <c r="K35" s="46"/>
      <c r="L35" s="46"/>
      <c r="M35" s="46"/>
      <c r="N35" s="46"/>
      <c r="O35" s="46">
        <f t="shared" si="0"/>
        <v>1</v>
      </c>
      <c r="P35" s="46"/>
      <c r="Q35" s="46"/>
      <c r="R35" s="46">
        <f t="shared" si="7"/>
        <v>1</v>
      </c>
      <c r="S35" s="46"/>
      <c r="T35" s="46">
        <v>1</v>
      </c>
      <c r="U35" s="46">
        <v>0.4</v>
      </c>
      <c r="V35" s="46">
        <v>0.05</v>
      </c>
      <c r="W35" s="47" t="e">
        <f>E35*#REF!+F35*#REF!</f>
        <v>#REF!</v>
      </c>
      <c r="X35" s="47" t="e">
        <f t="shared" si="8"/>
        <v>#REF!</v>
      </c>
      <c r="Y35" s="47" t="e">
        <f>D35*#REF!*R35</f>
        <v>#REF!</v>
      </c>
      <c r="Z35" s="47" t="e">
        <f t="shared" si="9"/>
        <v>#REF!</v>
      </c>
      <c r="AA35" s="47">
        <v>3005800</v>
      </c>
      <c r="AB35" s="47" t="e">
        <f t="shared" si="10"/>
        <v>#REF!</v>
      </c>
      <c r="AC35" s="47">
        <f t="shared" si="1"/>
        <v>0</v>
      </c>
      <c r="AD35" s="47">
        <f t="shared" si="11"/>
        <v>0</v>
      </c>
      <c r="AE35" s="47" t="e">
        <f>D35*#REF!*R35</f>
        <v>#REF!</v>
      </c>
      <c r="AF35" s="47">
        <f t="shared" si="12"/>
        <v>0</v>
      </c>
      <c r="AG35" s="47">
        <v>3005800</v>
      </c>
      <c r="AH35" s="47" t="e">
        <f t="shared" si="13"/>
        <v>#REF!</v>
      </c>
      <c r="AI35" s="48">
        <v>26604095</v>
      </c>
      <c r="AJ35" s="47">
        <v>11111853</v>
      </c>
      <c r="AK35" s="47">
        <f t="shared" si="2"/>
        <v>1080000</v>
      </c>
      <c r="AL35" s="47">
        <v>0</v>
      </c>
      <c r="AM35" s="47">
        <v>674997</v>
      </c>
      <c r="AN35" s="47">
        <v>0</v>
      </c>
      <c r="AO35" s="47">
        <v>0</v>
      </c>
      <c r="AP35" s="47"/>
      <c r="AQ35" s="47"/>
      <c r="AR35" s="47"/>
      <c r="AS35" s="47"/>
      <c r="AT35" s="47"/>
      <c r="AU35" s="47">
        <f t="shared" si="3"/>
        <v>12866850</v>
      </c>
      <c r="AV35" s="47" t="e">
        <f t="shared" si="4"/>
        <v>#REF!</v>
      </c>
      <c r="AW35" s="47" t="e">
        <f t="shared" si="14"/>
        <v>#REF!</v>
      </c>
      <c r="AX35" s="47" t="e">
        <f t="shared" si="5"/>
        <v>#REF!</v>
      </c>
      <c r="AY35" s="47" t="e">
        <f t="shared" si="15"/>
        <v>#REF!</v>
      </c>
      <c r="AZ35" s="47">
        <v>5811000</v>
      </c>
      <c r="BA35" s="47" t="e">
        <f t="shared" si="16"/>
        <v>#REF!</v>
      </c>
      <c r="BB35" s="47" t="e">
        <f t="shared" si="17"/>
        <v>#REF!</v>
      </c>
    </row>
    <row r="36" spans="1:54" hidden="1" x14ac:dyDescent="0.3">
      <c r="A36" s="40" t="s">
        <v>86</v>
      </c>
      <c r="B36" s="41">
        <v>3270327</v>
      </c>
      <c r="C36" s="42"/>
      <c r="D36" s="43">
        <v>190</v>
      </c>
      <c r="E36" s="43">
        <v>11.7</v>
      </c>
      <c r="F36" s="43">
        <v>4</v>
      </c>
      <c r="G36" s="44">
        <v>5</v>
      </c>
      <c r="H36" s="44">
        <v>0</v>
      </c>
      <c r="I36" s="44">
        <f t="shared" si="6"/>
        <v>5</v>
      </c>
      <c r="J36" s="45">
        <v>0.51090342679127732</v>
      </c>
      <c r="K36" s="46"/>
      <c r="L36" s="46"/>
      <c r="M36" s="46"/>
      <c r="N36" s="46"/>
      <c r="O36" s="46">
        <f t="shared" si="0"/>
        <v>1</v>
      </c>
      <c r="P36" s="46"/>
      <c r="Q36" s="46"/>
      <c r="R36" s="46">
        <f t="shared" si="7"/>
        <v>1</v>
      </c>
      <c r="S36" s="46"/>
      <c r="T36" s="46">
        <v>1</v>
      </c>
      <c r="U36" s="46">
        <v>0.4</v>
      </c>
      <c r="V36" s="46">
        <v>0.05</v>
      </c>
      <c r="W36" s="47" t="e">
        <f>E36*#REF!+F36*#REF!</f>
        <v>#REF!</v>
      </c>
      <c r="X36" s="47" t="e">
        <f t="shared" si="8"/>
        <v>#REF!</v>
      </c>
      <c r="Y36" s="47" t="e">
        <f>D36*#REF!*R36</f>
        <v>#REF!</v>
      </c>
      <c r="Z36" s="47" t="e">
        <f t="shared" si="9"/>
        <v>#REF!</v>
      </c>
      <c r="AA36" s="47">
        <v>0</v>
      </c>
      <c r="AB36" s="47" t="e">
        <f t="shared" si="10"/>
        <v>#REF!</v>
      </c>
      <c r="AC36" s="47">
        <f t="shared" si="1"/>
        <v>0</v>
      </c>
      <c r="AD36" s="47">
        <f t="shared" si="11"/>
        <v>0</v>
      </c>
      <c r="AE36" s="47" t="e">
        <f>D36*#REF!*R36</f>
        <v>#REF!</v>
      </c>
      <c r="AF36" s="47">
        <f t="shared" si="12"/>
        <v>0</v>
      </c>
      <c r="AG36" s="47">
        <v>0</v>
      </c>
      <c r="AH36" s="47" t="e">
        <f t="shared" si="13"/>
        <v>#REF!</v>
      </c>
      <c r="AI36" s="48">
        <v>18830000</v>
      </c>
      <c r="AJ36" s="47">
        <v>12629000</v>
      </c>
      <c r="AK36" s="47">
        <f t="shared" si="2"/>
        <v>180000</v>
      </c>
      <c r="AL36" s="47">
        <v>465000</v>
      </c>
      <c r="AM36" s="47">
        <v>3926000</v>
      </c>
      <c r="AN36" s="47">
        <v>0</v>
      </c>
      <c r="AO36" s="47">
        <v>0</v>
      </c>
      <c r="AP36" s="47"/>
      <c r="AQ36" s="47"/>
      <c r="AR36" s="47"/>
      <c r="AS36" s="47"/>
      <c r="AT36" s="47">
        <v>1082000</v>
      </c>
      <c r="AU36" s="47">
        <f t="shared" si="3"/>
        <v>18282000</v>
      </c>
      <c r="AV36" s="47" t="e">
        <f t="shared" si="4"/>
        <v>#REF!</v>
      </c>
      <c r="AW36" s="47" t="e">
        <f t="shared" si="14"/>
        <v>#REF!</v>
      </c>
      <c r="AX36" s="47" t="e">
        <f t="shared" si="5"/>
        <v>#REF!</v>
      </c>
      <c r="AY36" s="47" t="e">
        <f t="shared" si="15"/>
        <v>#REF!</v>
      </c>
      <c r="AZ36" s="47">
        <v>500000</v>
      </c>
      <c r="BA36" s="47" t="e">
        <f t="shared" si="16"/>
        <v>#REF!</v>
      </c>
      <c r="BB36" s="47" t="e">
        <f t="shared" si="17"/>
        <v>#REF!</v>
      </c>
    </row>
    <row r="37" spans="1:54" hidden="1" x14ac:dyDescent="0.3">
      <c r="A37" s="40" t="s">
        <v>87</v>
      </c>
      <c r="B37" s="41">
        <v>3890327</v>
      </c>
      <c r="C37" s="42"/>
      <c r="D37" s="43">
        <v>100</v>
      </c>
      <c r="E37" s="43">
        <v>22</v>
      </c>
      <c r="F37" s="43">
        <v>9</v>
      </c>
      <c r="G37" s="44">
        <v>20</v>
      </c>
      <c r="H37" s="44">
        <v>25</v>
      </c>
      <c r="I37" s="44">
        <f t="shared" si="6"/>
        <v>45</v>
      </c>
      <c r="J37" s="45">
        <v>0.49180327868852458</v>
      </c>
      <c r="K37" s="46"/>
      <c r="L37" s="46"/>
      <c r="M37" s="46"/>
      <c r="N37" s="46"/>
      <c r="O37" s="46">
        <f t="shared" si="0"/>
        <v>1</v>
      </c>
      <c r="P37" s="46"/>
      <c r="Q37" s="46"/>
      <c r="R37" s="46">
        <f t="shared" si="7"/>
        <v>1</v>
      </c>
      <c r="S37" s="46"/>
      <c r="T37" s="46">
        <v>1</v>
      </c>
      <c r="U37" s="46">
        <v>0.4</v>
      </c>
      <c r="V37" s="46">
        <v>0.05</v>
      </c>
      <c r="W37" s="47" t="e">
        <f>E37*#REF!+F37*#REF!</f>
        <v>#REF!</v>
      </c>
      <c r="X37" s="47" t="e">
        <f t="shared" si="8"/>
        <v>#REF!</v>
      </c>
      <c r="Y37" s="47" t="e">
        <f>D37*#REF!*R37</f>
        <v>#REF!</v>
      </c>
      <c r="Z37" s="47" t="e">
        <f t="shared" si="9"/>
        <v>#REF!</v>
      </c>
      <c r="AA37" s="47">
        <v>3100000</v>
      </c>
      <c r="AB37" s="47" t="e">
        <f t="shared" si="10"/>
        <v>#REF!</v>
      </c>
      <c r="AC37" s="47">
        <f t="shared" si="1"/>
        <v>0</v>
      </c>
      <c r="AD37" s="47">
        <f t="shared" si="11"/>
        <v>0</v>
      </c>
      <c r="AE37" s="47" t="e">
        <f>D37*#REF!*R37</f>
        <v>#REF!</v>
      </c>
      <c r="AF37" s="47">
        <f t="shared" si="12"/>
        <v>0</v>
      </c>
      <c r="AG37" s="47">
        <v>3100000</v>
      </c>
      <c r="AH37" s="47" t="e">
        <f t="shared" si="13"/>
        <v>#REF!</v>
      </c>
      <c r="AI37" s="48">
        <v>28100000</v>
      </c>
      <c r="AJ37" s="47">
        <v>17700000</v>
      </c>
      <c r="AK37" s="47">
        <f t="shared" si="2"/>
        <v>1620000</v>
      </c>
      <c r="AL37" s="47">
        <v>0</v>
      </c>
      <c r="AM37" s="47">
        <v>1600000</v>
      </c>
      <c r="AN37" s="47">
        <v>0</v>
      </c>
      <c r="AO37" s="47">
        <v>0</v>
      </c>
      <c r="AP37" s="47"/>
      <c r="AQ37" s="47"/>
      <c r="AR37" s="47"/>
      <c r="AS37" s="47"/>
      <c r="AT37" s="47"/>
      <c r="AU37" s="47">
        <f t="shared" si="3"/>
        <v>20920000</v>
      </c>
      <c r="AV37" s="47" t="e">
        <f t="shared" si="4"/>
        <v>#REF!</v>
      </c>
      <c r="AW37" s="47" t="e">
        <f t="shared" si="14"/>
        <v>#REF!</v>
      </c>
      <c r="AX37" s="47" t="e">
        <f t="shared" si="5"/>
        <v>#REF!</v>
      </c>
      <c r="AY37" s="47" t="e">
        <f t="shared" si="15"/>
        <v>#REF!</v>
      </c>
      <c r="AZ37" s="47">
        <v>4500000</v>
      </c>
      <c r="BA37" s="47" t="e">
        <f t="shared" si="16"/>
        <v>#REF!</v>
      </c>
      <c r="BB37" s="47" t="e">
        <f t="shared" si="17"/>
        <v>#REF!</v>
      </c>
    </row>
    <row r="38" spans="1:54" hidden="1" x14ac:dyDescent="0.3">
      <c r="A38" s="40" t="s">
        <v>88</v>
      </c>
      <c r="B38" s="41">
        <v>4159038</v>
      </c>
      <c r="C38" s="42"/>
      <c r="D38" s="43">
        <v>79</v>
      </c>
      <c r="E38" s="43">
        <v>21.16</v>
      </c>
      <c r="F38" s="43">
        <v>4.76</v>
      </c>
      <c r="G38" s="44">
        <v>16</v>
      </c>
      <c r="H38" s="44">
        <v>9</v>
      </c>
      <c r="I38" s="44">
        <f t="shared" si="6"/>
        <v>25</v>
      </c>
      <c r="J38" s="45">
        <v>0.37632338787295477</v>
      </c>
      <c r="K38" s="46"/>
      <c r="L38" s="46"/>
      <c r="M38" s="46"/>
      <c r="N38" s="46"/>
      <c r="O38" s="46">
        <f t="shared" si="0"/>
        <v>1</v>
      </c>
      <c r="P38" s="46"/>
      <c r="Q38" s="46"/>
      <c r="R38" s="46">
        <f t="shared" si="7"/>
        <v>1</v>
      </c>
      <c r="S38" s="46"/>
      <c r="T38" s="46">
        <v>1</v>
      </c>
      <c r="U38" s="46">
        <v>0.4</v>
      </c>
      <c r="V38" s="46">
        <v>0.05</v>
      </c>
      <c r="W38" s="47" t="e">
        <f>E38*#REF!+F38*#REF!</f>
        <v>#REF!</v>
      </c>
      <c r="X38" s="47" t="e">
        <f t="shared" si="8"/>
        <v>#REF!</v>
      </c>
      <c r="Y38" s="47" t="e">
        <f>D38*#REF!*R38</f>
        <v>#REF!</v>
      </c>
      <c r="Z38" s="47" t="e">
        <f t="shared" si="9"/>
        <v>#REF!</v>
      </c>
      <c r="AA38" s="47">
        <v>2300000</v>
      </c>
      <c r="AB38" s="47" t="e">
        <f t="shared" si="10"/>
        <v>#REF!</v>
      </c>
      <c r="AC38" s="47">
        <f t="shared" si="1"/>
        <v>0</v>
      </c>
      <c r="AD38" s="47">
        <f t="shared" si="11"/>
        <v>0</v>
      </c>
      <c r="AE38" s="47" t="e">
        <f>D38*#REF!*R38</f>
        <v>#REF!</v>
      </c>
      <c r="AF38" s="47">
        <f t="shared" si="12"/>
        <v>0</v>
      </c>
      <c r="AG38" s="47">
        <v>2300000</v>
      </c>
      <c r="AH38" s="47" t="e">
        <f t="shared" si="13"/>
        <v>#REF!</v>
      </c>
      <c r="AI38" s="48">
        <v>20260000</v>
      </c>
      <c r="AJ38" s="47">
        <v>12350000</v>
      </c>
      <c r="AK38" s="47">
        <f t="shared" si="2"/>
        <v>900000</v>
      </c>
      <c r="AL38" s="47">
        <v>150000</v>
      </c>
      <c r="AM38" s="47">
        <v>1360000</v>
      </c>
      <c r="AN38" s="47">
        <v>0</v>
      </c>
      <c r="AO38" s="47">
        <v>0</v>
      </c>
      <c r="AP38" s="47"/>
      <c r="AQ38" s="47"/>
      <c r="AR38" s="47"/>
      <c r="AS38" s="47"/>
      <c r="AT38" s="47">
        <v>570000</v>
      </c>
      <c r="AU38" s="47">
        <f t="shared" si="3"/>
        <v>15330000</v>
      </c>
      <c r="AV38" s="47" t="e">
        <f t="shared" si="4"/>
        <v>#REF!</v>
      </c>
      <c r="AW38" s="47" t="e">
        <f t="shared" si="14"/>
        <v>#REF!</v>
      </c>
      <c r="AX38" s="47" t="e">
        <f t="shared" si="5"/>
        <v>#REF!</v>
      </c>
      <c r="AY38" s="47" t="e">
        <f t="shared" si="15"/>
        <v>#REF!</v>
      </c>
      <c r="AZ38" s="47">
        <v>4700000</v>
      </c>
      <c r="BA38" s="47" t="e">
        <f t="shared" si="16"/>
        <v>#REF!</v>
      </c>
      <c r="BB38" s="47" t="e">
        <f t="shared" si="17"/>
        <v>#REF!</v>
      </c>
    </row>
    <row r="39" spans="1:54" hidden="1" x14ac:dyDescent="0.3">
      <c r="A39" s="40" t="s">
        <v>89</v>
      </c>
      <c r="B39" s="41">
        <v>4403315</v>
      </c>
      <c r="C39" s="42">
        <v>1</v>
      </c>
      <c r="D39" s="43">
        <v>74</v>
      </c>
      <c r="E39" s="43">
        <v>22.5</v>
      </c>
      <c r="F39" s="43">
        <v>9</v>
      </c>
      <c r="G39" s="44">
        <v>17</v>
      </c>
      <c r="H39" s="44">
        <v>9</v>
      </c>
      <c r="I39" s="44">
        <f t="shared" si="6"/>
        <v>26</v>
      </c>
      <c r="J39" s="45">
        <v>0.4314182054475551</v>
      </c>
      <c r="K39" s="46"/>
      <c r="L39" s="46"/>
      <c r="M39" s="46"/>
      <c r="N39" s="46"/>
      <c r="O39" s="46">
        <f t="shared" si="0"/>
        <v>1</v>
      </c>
      <c r="P39" s="46"/>
      <c r="Q39" s="46"/>
      <c r="R39" s="46">
        <f t="shared" si="7"/>
        <v>1</v>
      </c>
      <c r="S39" s="46"/>
      <c r="T39" s="46">
        <v>1</v>
      </c>
      <c r="U39" s="46">
        <v>0.4</v>
      </c>
      <c r="V39" s="46">
        <v>0.05</v>
      </c>
      <c r="W39" s="47" t="e">
        <f>E39*#REF!+F39*#REF!</f>
        <v>#REF!</v>
      </c>
      <c r="X39" s="47" t="e">
        <f t="shared" si="8"/>
        <v>#REF!</v>
      </c>
      <c r="Y39" s="47" t="e">
        <f>D39*#REF!*R39</f>
        <v>#REF!</v>
      </c>
      <c r="Z39" s="47" t="e">
        <f t="shared" si="9"/>
        <v>#REF!</v>
      </c>
      <c r="AA39" s="47">
        <v>2529000</v>
      </c>
      <c r="AB39" s="47" t="e">
        <f t="shared" si="10"/>
        <v>#REF!</v>
      </c>
      <c r="AC39" s="47">
        <f t="shared" si="1"/>
        <v>0</v>
      </c>
      <c r="AD39" s="47">
        <f t="shared" si="11"/>
        <v>0</v>
      </c>
      <c r="AE39" s="47" t="e">
        <f>D39*#REF!*R39</f>
        <v>#REF!</v>
      </c>
      <c r="AF39" s="47">
        <f t="shared" si="12"/>
        <v>0</v>
      </c>
      <c r="AG39" s="47">
        <v>2529000</v>
      </c>
      <c r="AH39" s="47" t="e">
        <f t="shared" si="13"/>
        <v>#REF!</v>
      </c>
      <c r="AI39" s="48">
        <v>30896100</v>
      </c>
      <c r="AJ39" s="47">
        <v>11704000</v>
      </c>
      <c r="AK39" s="47">
        <f t="shared" si="2"/>
        <v>936000</v>
      </c>
      <c r="AL39" s="47">
        <v>96800</v>
      </c>
      <c r="AM39" s="47">
        <v>0</v>
      </c>
      <c r="AN39" s="47">
        <v>7086640</v>
      </c>
      <c r="AO39" s="47">
        <v>0</v>
      </c>
      <c r="AP39" s="47"/>
      <c r="AQ39" s="47"/>
      <c r="AR39" s="47"/>
      <c r="AS39" s="47"/>
      <c r="AT39" s="47">
        <v>1224960</v>
      </c>
      <c r="AU39" s="47">
        <f t="shared" si="3"/>
        <v>21048400</v>
      </c>
      <c r="AV39" s="47" t="e">
        <f t="shared" si="4"/>
        <v>#REF!</v>
      </c>
      <c r="AW39" s="47" t="e">
        <f t="shared" si="14"/>
        <v>#REF!</v>
      </c>
      <c r="AX39" s="47" t="e">
        <f t="shared" si="5"/>
        <v>#REF!</v>
      </c>
      <c r="AY39" s="47" t="e">
        <f t="shared" si="15"/>
        <v>#REF!</v>
      </c>
      <c r="AZ39" s="47">
        <v>6158000</v>
      </c>
      <c r="BA39" s="47" t="e">
        <f t="shared" si="16"/>
        <v>#REF!</v>
      </c>
      <c r="BB39" s="47" t="e">
        <f t="shared" si="17"/>
        <v>#REF!</v>
      </c>
    </row>
    <row r="40" spans="1:54" hidden="1" x14ac:dyDescent="0.3">
      <c r="A40" s="40" t="s">
        <v>90</v>
      </c>
      <c r="B40" s="41">
        <v>4410973</v>
      </c>
      <c r="C40" s="42">
        <v>1</v>
      </c>
      <c r="D40" s="43">
        <v>117</v>
      </c>
      <c r="E40" s="43">
        <v>33.799999999999997</v>
      </c>
      <c r="F40" s="43">
        <v>7.64</v>
      </c>
      <c r="G40" s="44">
        <v>30</v>
      </c>
      <c r="H40" s="44">
        <v>15</v>
      </c>
      <c r="I40" s="44">
        <f t="shared" si="6"/>
        <v>45</v>
      </c>
      <c r="J40" s="45">
        <v>0.42205238347605367</v>
      </c>
      <c r="K40" s="46"/>
      <c r="L40" s="46"/>
      <c r="M40" s="46"/>
      <c r="N40" s="46"/>
      <c r="O40" s="46">
        <f t="shared" si="0"/>
        <v>1</v>
      </c>
      <c r="P40" s="46"/>
      <c r="Q40" s="46"/>
      <c r="R40" s="46">
        <f t="shared" si="7"/>
        <v>1</v>
      </c>
      <c r="S40" s="46"/>
      <c r="T40" s="46">
        <v>1</v>
      </c>
      <c r="U40" s="46">
        <v>0.4</v>
      </c>
      <c r="V40" s="46">
        <v>0.05</v>
      </c>
      <c r="W40" s="47" t="e">
        <f>E40*#REF!+F40*#REF!</f>
        <v>#REF!</v>
      </c>
      <c r="X40" s="47" t="e">
        <f t="shared" si="8"/>
        <v>#REF!</v>
      </c>
      <c r="Y40" s="47" t="e">
        <f>D40*#REF!*R40</f>
        <v>#REF!</v>
      </c>
      <c r="Z40" s="47" t="e">
        <f t="shared" si="9"/>
        <v>#REF!</v>
      </c>
      <c r="AA40" s="47">
        <v>3795000</v>
      </c>
      <c r="AB40" s="47" t="e">
        <f t="shared" si="10"/>
        <v>#REF!</v>
      </c>
      <c r="AC40" s="47">
        <f t="shared" si="1"/>
        <v>0</v>
      </c>
      <c r="AD40" s="47">
        <f t="shared" si="11"/>
        <v>0</v>
      </c>
      <c r="AE40" s="47" t="e">
        <f>D40*#REF!*R40</f>
        <v>#REF!</v>
      </c>
      <c r="AF40" s="47">
        <f t="shared" si="12"/>
        <v>0</v>
      </c>
      <c r="AG40" s="47">
        <v>3795000</v>
      </c>
      <c r="AH40" s="47" t="e">
        <f t="shared" si="13"/>
        <v>#REF!</v>
      </c>
      <c r="AI40" s="48">
        <v>35642508</v>
      </c>
      <c r="AJ40" s="47">
        <v>19684000</v>
      </c>
      <c r="AK40" s="47">
        <f t="shared" si="2"/>
        <v>1620000</v>
      </c>
      <c r="AL40" s="47">
        <v>240000</v>
      </c>
      <c r="AM40" s="47">
        <v>0</v>
      </c>
      <c r="AN40" s="47">
        <v>10186188</v>
      </c>
      <c r="AO40" s="47">
        <v>0</v>
      </c>
      <c r="AP40" s="47"/>
      <c r="AQ40" s="47"/>
      <c r="AR40" s="47"/>
      <c r="AS40" s="47"/>
      <c r="AT40" s="47">
        <v>464000</v>
      </c>
      <c r="AU40" s="47">
        <f t="shared" si="3"/>
        <v>32194188</v>
      </c>
      <c r="AV40" s="47" t="e">
        <f t="shared" si="4"/>
        <v>#REF!</v>
      </c>
      <c r="AW40" s="47" t="e">
        <f t="shared" si="14"/>
        <v>#REF!</v>
      </c>
      <c r="AX40" s="47" t="e">
        <f t="shared" si="5"/>
        <v>#REF!</v>
      </c>
      <c r="AY40" s="47" t="e">
        <f t="shared" si="15"/>
        <v>#REF!</v>
      </c>
      <c r="AZ40" s="47">
        <v>9690000</v>
      </c>
      <c r="BA40" s="47" t="e">
        <f t="shared" si="16"/>
        <v>#REF!</v>
      </c>
      <c r="BB40" s="47" t="e">
        <f t="shared" si="17"/>
        <v>#REF!</v>
      </c>
    </row>
    <row r="41" spans="1:54" hidden="1" x14ac:dyDescent="0.3">
      <c r="A41" s="40" t="s">
        <v>91</v>
      </c>
      <c r="B41" s="41">
        <v>4578763</v>
      </c>
      <c r="C41" s="42"/>
      <c r="D41" s="43">
        <v>68</v>
      </c>
      <c r="E41" s="43">
        <v>18</v>
      </c>
      <c r="F41" s="43">
        <v>6</v>
      </c>
      <c r="G41" s="44">
        <v>24</v>
      </c>
      <c r="H41" s="44">
        <v>27</v>
      </c>
      <c r="I41" s="44">
        <f t="shared" si="6"/>
        <v>51</v>
      </c>
      <c r="J41" s="45">
        <v>0.39653004777470457</v>
      </c>
      <c r="K41" s="46"/>
      <c r="L41" s="46"/>
      <c r="M41" s="46"/>
      <c r="N41" s="46"/>
      <c r="O41" s="46">
        <f t="shared" si="0"/>
        <v>1</v>
      </c>
      <c r="P41" s="46"/>
      <c r="Q41" s="46"/>
      <c r="R41" s="46">
        <f t="shared" si="7"/>
        <v>1</v>
      </c>
      <c r="S41" s="46"/>
      <c r="T41" s="46">
        <v>1</v>
      </c>
      <c r="U41" s="46">
        <v>0.4</v>
      </c>
      <c r="V41" s="46">
        <v>0.05</v>
      </c>
      <c r="W41" s="47" t="e">
        <f>E41*#REF!+F41*#REF!</f>
        <v>#REF!</v>
      </c>
      <c r="X41" s="47" t="e">
        <f t="shared" si="8"/>
        <v>#REF!</v>
      </c>
      <c r="Y41" s="47" t="e">
        <f>D41*#REF!*R41</f>
        <v>#REF!</v>
      </c>
      <c r="Z41" s="47" t="e">
        <f t="shared" si="9"/>
        <v>#REF!</v>
      </c>
      <c r="AA41" s="47">
        <v>1860000</v>
      </c>
      <c r="AB41" s="47" t="e">
        <f t="shared" si="10"/>
        <v>#REF!</v>
      </c>
      <c r="AC41" s="47">
        <f t="shared" si="1"/>
        <v>0</v>
      </c>
      <c r="AD41" s="47">
        <f t="shared" si="11"/>
        <v>0</v>
      </c>
      <c r="AE41" s="47" t="e">
        <f>D41*#REF!*R41</f>
        <v>#REF!</v>
      </c>
      <c r="AF41" s="47">
        <f t="shared" si="12"/>
        <v>0</v>
      </c>
      <c r="AG41" s="47">
        <v>1860000</v>
      </c>
      <c r="AH41" s="47" t="e">
        <f t="shared" si="13"/>
        <v>#REF!</v>
      </c>
      <c r="AI41" s="48">
        <v>18375000</v>
      </c>
      <c r="AJ41" s="47">
        <v>12700000</v>
      </c>
      <c r="AK41" s="47">
        <f t="shared" si="2"/>
        <v>1836000</v>
      </c>
      <c r="AL41" s="47">
        <v>0</v>
      </c>
      <c r="AM41" s="47">
        <v>335000</v>
      </c>
      <c r="AN41" s="47">
        <v>0</v>
      </c>
      <c r="AO41" s="47">
        <v>0</v>
      </c>
      <c r="AP41" s="47"/>
      <c r="AQ41" s="47"/>
      <c r="AR41" s="47"/>
      <c r="AS41" s="47"/>
      <c r="AT41" s="47">
        <v>525000</v>
      </c>
      <c r="AU41" s="47">
        <f t="shared" si="3"/>
        <v>15396000</v>
      </c>
      <c r="AV41" s="47" t="e">
        <f t="shared" si="4"/>
        <v>#REF!</v>
      </c>
      <c r="AW41" s="47" t="e">
        <f t="shared" si="14"/>
        <v>#REF!</v>
      </c>
      <c r="AX41" s="47" t="e">
        <f t="shared" si="5"/>
        <v>#REF!</v>
      </c>
      <c r="AY41" s="47" t="e">
        <f t="shared" si="15"/>
        <v>#REF!</v>
      </c>
      <c r="AZ41" s="47">
        <v>2500000</v>
      </c>
      <c r="BA41" s="47" t="e">
        <f t="shared" si="16"/>
        <v>#REF!</v>
      </c>
      <c r="BB41" s="47" t="e">
        <f t="shared" si="17"/>
        <v>#REF!</v>
      </c>
    </row>
    <row r="42" spans="1:54" hidden="1" x14ac:dyDescent="0.3">
      <c r="A42" s="40" t="s">
        <v>92</v>
      </c>
      <c r="B42" s="41">
        <v>5049031</v>
      </c>
      <c r="C42" s="42"/>
      <c r="D42" s="43">
        <v>20</v>
      </c>
      <c r="E42" s="43">
        <v>4</v>
      </c>
      <c r="F42" s="43">
        <v>2.23</v>
      </c>
      <c r="G42" s="44">
        <v>2</v>
      </c>
      <c r="H42" s="44">
        <v>4</v>
      </c>
      <c r="I42" s="44">
        <f t="shared" si="6"/>
        <v>6</v>
      </c>
      <c r="J42" s="45">
        <v>0.4885057471264368</v>
      </c>
      <c r="K42" s="46"/>
      <c r="L42" s="46"/>
      <c r="M42" s="46"/>
      <c r="N42" s="46"/>
      <c r="O42" s="46">
        <f t="shared" si="0"/>
        <v>1</v>
      </c>
      <c r="P42" s="46"/>
      <c r="Q42" s="46"/>
      <c r="R42" s="46">
        <f t="shared" si="7"/>
        <v>1</v>
      </c>
      <c r="S42" s="46"/>
      <c r="T42" s="46">
        <v>1</v>
      </c>
      <c r="U42" s="46">
        <v>0.4</v>
      </c>
      <c r="V42" s="46">
        <v>0.05</v>
      </c>
      <c r="W42" s="47" t="e">
        <f>E42*#REF!+F42*#REF!</f>
        <v>#REF!</v>
      </c>
      <c r="X42" s="47" t="e">
        <f t="shared" si="8"/>
        <v>#REF!</v>
      </c>
      <c r="Y42" s="47" t="e">
        <f>D42*#REF!*R42</f>
        <v>#REF!</v>
      </c>
      <c r="Z42" s="47" t="e">
        <f t="shared" si="9"/>
        <v>#REF!</v>
      </c>
      <c r="AA42" s="47">
        <v>538750</v>
      </c>
      <c r="AB42" s="47" t="e">
        <f t="shared" si="10"/>
        <v>#REF!</v>
      </c>
      <c r="AC42" s="47">
        <f t="shared" si="1"/>
        <v>0</v>
      </c>
      <c r="AD42" s="47">
        <f t="shared" si="11"/>
        <v>0</v>
      </c>
      <c r="AE42" s="47" t="e">
        <f>D42*#REF!*R42</f>
        <v>#REF!</v>
      </c>
      <c r="AF42" s="47">
        <f t="shared" si="12"/>
        <v>0</v>
      </c>
      <c r="AG42" s="47">
        <v>538750</v>
      </c>
      <c r="AH42" s="47" t="e">
        <f t="shared" si="13"/>
        <v>#REF!</v>
      </c>
      <c r="AI42" s="48">
        <v>5357456</v>
      </c>
      <c r="AJ42" s="47">
        <v>4788000</v>
      </c>
      <c r="AK42" s="47">
        <f t="shared" si="2"/>
        <v>216000</v>
      </c>
      <c r="AL42" s="47">
        <v>71000</v>
      </c>
      <c r="AM42" s="47">
        <v>598375</v>
      </c>
      <c r="AN42" s="47">
        <v>0</v>
      </c>
      <c r="AO42" s="47">
        <v>0</v>
      </c>
      <c r="AP42" s="47"/>
      <c r="AQ42" s="47">
        <v>88194</v>
      </c>
      <c r="AR42" s="47"/>
      <c r="AS42" s="47"/>
      <c r="AT42" s="47"/>
      <c r="AU42" s="47">
        <f t="shared" si="3"/>
        <v>5761569</v>
      </c>
      <c r="AV42" s="47" t="e">
        <f t="shared" si="4"/>
        <v>#REF!</v>
      </c>
      <c r="AW42" s="47" t="e">
        <f t="shared" si="14"/>
        <v>#REF!</v>
      </c>
      <c r="AX42" s="47" t="e">
        <f t="shared" si="5"/>
        <v>#REF!</v>
      </c>
      <c r="AY42" s="47" t="e">
        <f t="shared" si="15"/>
        <v>#REF!</v>
      </c>
      <c r="AZ42" s="47">
        <v>1628000</v>
      </c>
      <c r="BA42" s="47" t="e">
        <f t="shared" si="16"/>
        <v>#REF!</v>
      </c>
      <c r="BB42" s="47" t="e">
        <f t="shared" si="17"/>
        <v>#REF!</v>
      </c>
    </row>
    <row r="43" spans="1:54" hidden="1" x14ac:dyDescent="0.3">
      <c r="A43" s="40" t="s">
        <v>93</v>
      </c>
      <c r="B43" s="41">
        <v>6172420</v>
      </c>
      <c r="C43" s="42"/>
      <c r="D43" s="43">
        <v>153</v>
      </c>
      <c r="E43" s="43">
        <v>31.798999999999999</v>
      </c>
      <c r="F43" s="43">
        <v>10</v>
      </c>
      <c r="G43" s="44">
        <v>16</v>
      </c>
      <c r="H43" s="44">
        <v>20</v>
      </c>
      <c r="I43" s="44">
        <f t="shared" si="6"/>
        <v>36</v>
      </c>
      <c r="J43" s="45">
        <v>0.49654316824050876</v>
      </c>
      <c r="K43" s="46"/>
      <c r="L43" s="46"/>
      <c r="M43" s="46"/>
      <c r="N43" s="46"/>
      <c r="O43" s="46">
        <f t="shared" si="0"/>
        <v>1</v>
      </c>
      <c r="P43" s="46"/>
      <c r="Q43" s="46"/>
      <c r="R43" s="46">
        <f t="shared" si="7"/>
        <v>1</v>
      </c>
      <c r="S43" s="46"/>
      <c r="T43" s="46">
        <v>1</v>
      </c>
      <c r="U43" s="46">
        <v>0.4</v>
      </c>
      <c r="V43" s="46">
        <v>0.05</v>
      </c>
      <c r="W43" s="47" t="e">
        <f>E43*#REF!+F43*#REF!</f>
        <v>#REF!</v>
      </c>
      <c r="X43" s="47" t="e">
        <f t="shared" si="8"/>
        <v>#REF!</v>
      </c>
      <c r="Y43" s="47" t="e">
        <f>D43*#REF!*R43</f>
        <v>#REF!</v>
      </c>
      <c r="Z43" s="47" t="e">
        <f t="shared" si="9"/>
        <v>#REF!</v>
      </c>
      <c r="AA43" s="47">
        <v>5917000</v>
      </c>
      <c r="AB43" s="47" t="e">
        <f t="shared" si="10"/>
        <v>#REF!</v>
      </c>
      <c r="AC43" s="47">
        <f t="shared" si="1"/>
        <v>0</v>
      </c>
      <c r="AD43" s="47">
        <f t="shared" si="11"/>
        <v>0</v>
      </c>
      <c r="AE43" s="47" t="e">
        <f>D43*#REF!*R43</f>
        <v>#REF!</v>
      </c>
      <c r="AF43" s="47">
        <f t="shared" si="12"/>
        <v>0</v>
      </c>
      <c r="AG43" s="47">
        <v>5917000</v>
      </c>
      <c r="AH43" s="47" t="e">
        <f t="shared" si="13"/>
        <v>#REF!</v>
      </c>
      <c r="AI43" s="48">
        <v>42806783</v>
      </c>
      <c r="AJ43" s="47">
        <v>23450000</v>
      </c>
      <c r="AK43" s="47">
        <f t="shared" si="2"/>
        <v>1296000</v>
      </c>
      <c r="AL43" s="47">
        <v>748545</v>
      </c>
      <c r="AM43" s="47">
        <v>508850</v>
      </c>
      <c r="AN43" s="47">
        <v>0</v>
      </c>
      <c r="AO43" s="47">
        <v>0</v>
      </c>
      <c r="AP43" s="47"/>
      <c r="AQ43" s="47"/>
      <c r="AR43" s="47"/>
      <c r="AS43" s="47">
        <v>50455</v>
      </c>
      <c r="AT43" s="47">
        <v>2712000</v>
      </c>
      <c r="AU43" s="47">
        <f t="shared" si="3"/>
        <v>28765850</v>
      </c>
      <c r="AV43" s="47" t="e">
        <f t="shared" si="4"/>
        <v>#REF!</v>
      </c>
      <c r="AW43" s="47" t="e">
        <f t="shared" si="14"/>
        <v>#REF!</v>
      </c>
      <c r="AX43" s="47" t="e">
        <f t="shared" si="5"/>
        <v>#REF!</v>
      </c>
      <c r="AY43" s="47" t="e">
        <f t="shared" si="15"/>
        <v>#REF!</v>
      </c>
      <c r="AZ43" s="47">
        <v>6365000</v>
      </c>
      <c r="BA43" s="47" t="e">
        <f t="shared" si="16"/>
        <v>#REF!</v>
      </c>
      <c r="BB43" s="47" t="e">
        <f t="shared" si="17"/>
        <v>#REF!</v>
      </c>
    </row>
    <row r="44" spans="1:54" hidden="1" x14ac:dyDescent="0.3">
      <c r="A44" s="40" t="s">
        <v>94</v>
      </c>
      <c r="B44" s="41">
        <v>6223146</v>
      </c>
      <c r="C44" s="42">
        <v>1</v>
      </c>
      <c r="D44" s="43">
        <v>90</v>
      </c>
      <c r="E44" s="43">
        <v>12.08</v>
      </c>
      <c r="F44" s="43">
        <v>3.11</v>
      </c>
      <c r="G44" s="44">
        <v>2</v>
      </c>
      <c r="H44" s="44">
        <v>0</v>
      </c>
      <c r="I44" s="44">
        <f t="shared" si="6"/>
        <v>2</v>
      </c>
      <c r="J44" s="45">
        <v>0.47961630695443647</v>
      </c>
      <c r="K44" s="46"/>
      <c r="L44" s="46"/>
      <c r="M44" s="46"/>
      <c r="N44" s="46"/>
      <c r="O44" s="46">
        <f t="shared" si="0"/>
        <v>1</v>
      </c>
      <c r="P44" s="46"/>
      <c r="Q44" s="46"/>
      <c r="R44" s="46">
        <f t="shared" si="7"/>
        <v>1</v>
      </c>
      <c r="S44" s="46"/>
      <c r="T44" s="46">
        <v>1</v>
      </c>
      <c r="U44" s="46">
        <v>0.4</v>
      </c>
      <c r="V44" s="46">
        <v>0.05</v>
      </c>
      <c r="W44" s="47" t="e">
        <f>E44*#REF!+F44*#REF!</f>
        <v>#REF!</v>
      </c>
      <c r="X44" s="47" t="e">
        <f t="shared" si="8"/>
        <v>#REF!</v>
      </c>
      <c r="Y44" s="47" t="e">
        <f>D44*#REF!*R44</f>
        <v>#REF!</v>
      </c>
      <c r="Z44" s="47" t="e">
        <f t="shared" si="9"/>
        <v>#REF!</v>
      </c>
      <c r="AA44" s="47">
        <v>0</v>
      </c>
      <c r="AB44" s="47" t="e">
        <f t="shared" si="10"/>
        <v>#REF!</v>
      </c>
      <c r="AC44" s="47">
        <f t="shared" si="1"/>
        <v>0</v>
      </c>
      <c r="AD44" s="47">
        <f t="shared" si="11"/>
        <v>0</v>
      </c>
      <c r="AE44" s="47" t="e">
        <f>D44*#REF!*R44</f>
        <v>#REF!</v>
      </c>
      <c r="AF44" s="47">
        <f t="shared" si="12"/>
        <v>0</v>
      </c>
      <c r="AG44" s="47">
        <v>0</v>
      </c>
      <c r="AH44" s="47" t="e">
        <f t="shared" si="13"/>
        <v>#REF!</v>
      </c>
      <c r="AI44" s="48">
        <v>13462300</v>
      </c>
      <c r="AJ44" s="47">
        <v>5309000</v>
      </c>
      <c r="AK44" s="47">
        <f t="shared" si="2"/>
        <v>72000</v>
      </c>
      <c r="AL44" s="47">
        <v>0</v>
      </c>
      <c r="AM44" s="47">
        <v>0</v>
      </c>
      <c r="AN44" s="47">
        <v>1219460</v>
      </c>
      <c r="AO44" s="47">
        <v>0</v>
      </c>
      <c r="AP44" s="47"/>
      <c r="AQ44" s="47"/>
      <c r="AR44" s="47"/>
      <c r="AS44" s="47"/>
      <c r="AT44" s="47">
        <v>148000</v>
      </c>
      <c r="AU44" s="47">
        <f t="shared" si="3"/>
        <v>6748460</v>
      </c>
      <c r="AV44" s="47" t="e">
        <f t="shared" si="4"/>
        <v>#REF!</v>
      </c>
      <c r="AW44" s="47" t="e">
        <f t="shared" si="14"/>
        <v>#REF!</v>
      </c>
      <c r="AX44" s="47" t="e">
        <f t="shared" si="5"/>
        <v>#REF!</v>
      </c>
      <c r="AY44" s="47" t="e">
        <f t="shared" si="15"/>
        <v>#REF!</v>
      </c>
      <c r="AZ44" s="47">
        <v>3976000</v>
      </c>
      <c r="BA44" s="47" t="e">
        <f t="shared" si="16"/>
        <v>#REF!</v>
      </c>
      <c r="BB44" s="47" t="e">
        <f t="shared" si="17"/>
        <v>#REF!</v>
      </c>
    </row>
    <row r="45" spans="1:54" hidden="1" x14ac:dyDescent="0.3">
      <c r="A45" s="40" t="s">
        <v>95</v>
      </c>
      <c r="B45" s="41">
        <v>6278016</v>
      </c>
      <c r="C45" s="42"/>
      <c r="D45" s="43">
        <v>39</v>
      </c>
      <c r="E45" s="43">
        <v>14.96</v>
      </c>
      <c r="F45" s="43">
        <v>3.5</v>
      </c>
      <c r="G45" s="44">
        <v>6</v>
      </c>
      <c r="H45" s="44">
        <v>15</v>
      </c>
      <c r="I45" s="44">
        <f t="shared" si="6"/>
        <v>21</v>
      </c>
      <c r="J45" s="45">
        <v>0.22683866644329029</v>
      </c>
      <c r="K45" s="46"/>
      <c r="L45" s="46"/>
      <c r="M45" s="46"/>
      <c r="N45" s="46"/>
      <c r="O45" s="46">
        <f t="shared" si="0"/>
        <v>1</v>
      </c>
      <c r="P45" s="46"/>
      <c r="Q45" s="46"/>
      <c r="R45" s="46">
        <f t="shared" si="7"/>
        <v>1</v>
      </c>
      <c r="S45" s="46"/>
      <c r="T45" s="46">
        <v>1</v>
      </c>
      <c r="U45" s="46">
        <v>0.4</v>
      </c>
      <c r="V45" s="46">
        <v>0.05</v>
      </c>
      <c r="W45" s="47" t="e">
        <f>E45*#REF!+F45*#REF!</f>
        <v>#REF!</v>
      </c>
      <c r="X45" s="47" t="e">
        <f t="shared" si="8"/>
        <v>#REF!</v>
      </c>
      <c r="Y45" s="47" t="e">
        <f>D45*#REF!*R45</f>
        <v>#REF!</v>
      </c>
      <c r="Z45" s="47" t="e">
        <f t="shared" si="9"/>
        <v>#REF!</v>
      </c>
      <c r="AA45" s="47">
        <v>1550000</v>
      </c>
      <c r="AB45" s="47" t="e">
        <f t="shared" si="10"/>
        <v>#REF!</v>
      </c>
      <c r="AC45" s="47">
        <f t="shared" si="1"/>
        <v>0</v>
      </c>
      <c r="AD45" s="47">
        <f t="shared" si="11"/>
        <v>0</v>
      </c>
      <c r="AE45" s="47" t="e">
        <f>D45*#REF!*R45</f>
        <v>#REF!</v>
      </c>
      <c r="AF45" s="47">
        <f t="shared" si="12"/>
        <v>0</v>
      </c>
      <c r="AG45" s="47">
        <v>1550000</v>
      </c>
      <c r="AH45" s="47" t="e">
        <f t="shared" si="13"/>
        <v>#REF!</v>
      </c>
      <c r="AI45" s="48">
        <v>13544630</v>
      </c>
      <c r="AJ45" s="47">
        <v>6999913</v>
      </c>
      <c r="AK45" s="47">
        <f t="shared" si="2"/>
        <v>756000</v>
      </c>
      <c r="AL45" s="47">
        <v>32200</v>
      </c>
      <c r="AM45" s="47">
        <v>0</v>
      </c>
      <c r="AN45" s="47">
        <v>0</v>
      </c>
      <c r="AO45" s="47">
        <v>0</v>
      </c>
      <c r="AP45" s="47"/>
      <c r="AQ45" s="47"/>
      <c r="AR45" s="47"/>
      <c r="AS45" s="47"/>
      <c r="AT45" s="47">
        <v>135750</v>
      </c>
      <c r="AU45" s="47">
        <f t="shared" si="3"/>
        <v>7923863</v>
      </c>
      <c r="AV45" s="47" t="e">
        <f t="shared" si="4"/>
        <v>#REF!</v>
      </c>
      <c r="AW45" s="47" t="e">
        <f t="shared" si="14"/>
        <v>#REF!</v>
      </c>
      <c r="AX45" s="47" t="e">
        <f t="shared" si="5"/>
        <v>#REF!</v>
      </c>
      <c r="AY45" s="47" t="e">
        <f t="shared" si="15"/>
        <v>#REF!</v>
      </c>
      <c r="AZ45" s="47">
        <v>2320000</v>
      </c>
      <c r="BA45" s="47" t="e">
        <f t="shared" si="16"/>
        <v>#REF!</v>
      </c>
      <c r="BB45" s="47" t="e">
        <f t="shared" si="17"/>
        <v>#REF!</v>
      </c>
    </row>
    <row r="46" spans="1:54" hidden="1" x14ac:dyDescent="0.3">
      <c r="A46" s="40" t="s">
        <v>96</v>
      </c>
      <c r="B46" s="41">
        <v>6566711</v>
      </c>
      <c r="C46" s="42"/>
      <c r="D46" s="43">
        <v>118</v>
      </c>
      <c r="E46" s="43">
        <v>52.466999999999999</v>
      </c>
      <c r="F46" s="43">
        <v>9.99</v>
      </c>
      <c r="G46" s="44">
        <v>30</v>
      </c>
      <c r="H46" s="44">
        <v>11</v>
      </c>
      <c r="I46" s="44">
        <f t="shared" si="6"/>
        <v>41</v>
      </c>
      <c r="J46" s="45">
        <v>0.16807192807192806</v>
      </c>
      <c r="K46" s="46"/>
      <c r="L46" s="46"/>
      <c r="M46" s="46"/>
      <c r="N46" s="46"/>
      <c r="O46" s="46">
        <f t="shared" si="0"/>
        <v>1</v>
      </c>
      <c r="P46" s="46"/>
      <c r="Q46" s="46"/>
      <c r="R46" s="46">
        <f t="shared" si="7"/>
        <v>1</v>
      </c>
      <c r="S46" s="46"/>
      <c r="T46" s="46">
        <v>1</v>
      </c>
      <c r="U46" s="46">
        <v>0.4</v>
      </c>
      <c r="V46" s="46">
        <v>0.05</v>
      </c>
      <c r="W46" s="47" t="e">
        <f>E46*#REF!+F46*#REF!</f>
        <v>#REF!</v>
      </c>
      <c r="X46" s="47" t="e">
        <f t="shared" si="8"/>
        <v>#REF!</v>
      </c>
      <c r="Y46" s="47" t="e">
        <f>D46*#REF!*R46</f>
        <v>#REF!</v>
      </c>
      <c r="Z46" s="47" t="e">
        <f t="shared" si="9"/>
        <v>#REF!</v>
      </c>
      <c r="AA46" s="47">
        <v>300000</v>
      </c>
      <c r="AB46" s="47" t="e">
        <f t="shared" si="10"/>
        <v>#REF!</v>
      </c>
      <c r="AC46" s="47">
        <f t="shared" si="1"/>
        <v>0</v>
      </c>
      <c r="AD46" s="47">
        <f t="shared" si="11"/>
        <v>0</v>
      </c>
      <c r="AE46" s="47" t="e">
        <f>D46*#REF!*R46</f>
        <v>#REF!</v>
      </c>
      <c r="AF46" s="47">
        <f t="shared" si="12"/>
        <v>0</v>
      </c>
      <c r="AG46" s="47">
        <v>300000</v>
      </c>
      <c r="AH46" s="47" t="e">
        <f t="shared" si="13"/>
        <v>#REF!</v>
      </c>
      <c r="AI46" s="48">
        <v>33932914</v>
      </c>
      <c r="AJ46" s="47">
        <v>22800000</v>
      </c>
      <c r="AK46" s="47">
        <f t="shared" si="2"/>
        <v>1476000</v>
      </c>
      <c r="AL46" s="47">
        <v>291000</v>
      </c>
      <c r="AM46" s="47">
        <v>0</v>
      </c>
      <c r="AN46" s="47">
        <v>0</v>
      </c>
      <c r="AO46" s="47">
        <v>0</v>
      </c>
      <c r="AP46" s="47"/>
      <c r="AQ46" s="47"/>
      <c r="AR46" s="47">
        <v>2950000</v>
      </c>
      <c r="AS46" s="47">
        <v>0</v>
      </c>
      <c r="AT46" s="47">
        <v>150000</v>
      </c>
      <c r="AU46" s="47">
        <f t="shared" si="3"/>
        <v>27667000</v>
      </c>
      <c r="AV46" s="47" t="e">
        <f t="shared" si="4"/>
        <v>#REF!</v>
      </c>
      <c r="AW46" s="47" t="e">
        <f t="shared" si="14"/>
        <v>#REF!</v>
      </c>
      <c r="AX46" s="47" t="e">
        <f t="shared" si="5"/>
        <v>#REF!</v>
      </c>
      <c r="AY46" s="47" t="e">
        <f t="shared" si="15"/>
        <v>#REF!</v>
      </c>
      <c r="AZ46" s="47">
        <v>6650000</v>
      </c>
      <c r="BA46" s="47" t="e">
        <f t="shared" si="16"/>
        <v>#REF!</v>
      </c>
      <c r="BB46" s="47" t="e">
        <f t="shared" si="17"/>
        <v>#REF!</v>
      </c>
    </row>
    <row r="47" spans="1:54" hidden="1" x14ac:dyDescent="0.3">
      <c r="A47" s="40" t="s">
        <v>97</v>
      </c>
      <c r="B47" s="41">
        <v>6621591</v>
      </c>
      <c r="C47" s="42">
        <v>1</v>
      </c>
      <c r="D47" s="43">
        <v>250</v>
      </c>
      <c r="E47" s="43">
        <v>57.824999999999996</v>
      </c>
      <c r="F47" s="43">
        <v>22.8</v>
      </c>
      <c r="G47" s="44">
        <v>50</v>
      </c>
      <c r="H47" s="44">
        <v>30</v>
      </c>
      <c r="I47" s="44">
        <f t="shared" si="6"/>
        <v>80</v>
      </c>
      <c r="J47" s="45">
        <v>0.41922866363164868</v>
      </c>
      <c r="K47" s="46"/>
      <c r="L47" s="46"/>
      <c r="M47" s="46"/>
      <c r="N47" s="46"/>
      <c r="O47" s="46">
        <f t="shared" si="0"/>
        <v>1</v>
      </c>
      <c r="P47" s="46"/>
      <c r="Q47" s="46"/>
      <c r="R47" s="46">
        <f t="shared" si="7"/>
        <v>1</v>
      </c>
      <c r="S47" s="46"/>
      <c r="T47" s="46">
        <v>1</v>
      </c>
      <c r="U47" s="46">
        <v>0.4</v>
      </c>
      <c r="V47" s="46">
        <v>0.05</v>
      </c>
      <c r="W47" s="47" t="e">
        <f>E47*#REF!+F47*#REF!</f>
        <v>#REF!</v>
      </c>
      <c r="X47" s="47" t="e">
        <f t="shared" si="8"/>
        <v>#REF!</v>
      </c>
      <c r="Y47" s="47" t="e">
        <f>D47*#REF!*R47</f>
        <v>#REF!</v>
      </c>
      <c r="Z47" s="47" t="e">
        <f t="shared" si="9"/>
        <v>#REF!</v>
      </c>
      <c r="AA47" s="47">
        <v>7084000</v>
      </c>
      <c r="AB47" s="47" t="e">
        <f t="shared" si="10"/>
        <v>#REF!</v>
      </c>
      <c r="AC47" s="47">
        <f t="shared" si="1"/>
        <v>0</v>
      </c>
      <c r="AD47" s="47">
        <f t="shared" si="11"/>
        <v>0</v>
      </c>
      <c r="AE47" s="47" t="e">
        <f>D47*#REF!*R47</f>
        <v>#REF!</v>
      </c>
      <c r="AF47" s="47">
        <f t="shared" si="12"/>
        <v>0</v>
      </c>
      <c r="AG47" s="47">
        <v>7084000</v>
      </c>
      <c r="AH47" s="47" t="e">
        <f t="shared" si="13"/>
        <v>#REF!</v>
      </c>
      <c r="AI47" s="48">
        <v>71724000</v>
      </c>
      <c r="AJ47" s="47">
        <v>34183000</v>
      </c>
      <c r="AK47" s="47">
        <f t="shared" si="2"/>
        <v>2880000</v>
      </c>
      <c r="AL47" s="47">
        <v>332000</v>
      </c>
      <c r="AM47" s="47">
        <v>44000</v>
      </c>
      <c r="AN47" s="47">
        <v>8766000</v>
      </c>
      <c r="AO47" s="47">
        <v>0</v>
      </c>
      <c r="AP47" s="47"/>
      <c r="AQ47" s="47"/>
      <c r="AR47" s="47"/>
      <c r="AS47" s="47"/>
      <c r="AT47" s="47"/>
      <c r="AU47" s="47">
        <f t="shared" si="3"/>
        <v>46205000</v>
      </c>
      <c r="AV47" s="47" t="e">
        <f t="shared" si="4"/>
        <v>#REF!</v>
      </c>
      <c r="AW47" s="47" t="e">
        <f t="shared" si="14"/>
        <v>#REF!</v>
      </c>
      <c r="AX47" s="47" t="e">
        <f t="shared" si="5"/>
        <v>#REF!</v>
      </c>
      <c r="AY47" s="47" t="e">
        <f t="shared" si="15"/>
        <v>#REF!</v>
      </c>
      <c r="AZ47" s="47">
        <v>14191000</v>
      </c>
      <c r="BA47" s="47" t="e">
        <f t="shared" si="16"/>
        <v>#REF!</v>
      </c>
      <c r="BB47" s="47" t="e">
        <f t="shared" si="17"/>
        <v>#REF!</v>
      </c>
    </row>
    <row r="48" spans="1:54" hidden="1" x14ac:dyDescent="0.3">
      <c r="A48" s="40" t="s">
        <v>79</v>
      </c>
      <c r="B48" s="41">
        <v>6712020</v>
      </c>
      <c r="C48" s="42"/>
      <c r="D48" s="43">
        <v>273</v>
      </c>
      <c r="E48" s="43">
        <v>69.8</v>
      </c>
      <c r="F48" s="43">
        <v>20.09</v>
      </c>
      <c r="G48" s="44">
        <v>50</v>
      </c>
      <c r="H48" s="44">
        <v>40</v>
      </c>
      <c r="I48" s="44">
        <f t="shared" si="6"/>
        <v>90</v>
      </c>
      <c r="J48" s="45">
        <v>0.32752300441385501</v>
      </c>
      <c r="K48" s="46"/>
      <c r="L48" s="46"/>
      <c r="M48" s="46"/>
      <c r="N48" s="46"/>
      <c r="O48" s="46">
        <f t="shared" si="0"/>
        <v>1</v>
      </c>
      <c r="P48" s="46"/>
      <c r="Q48" s="46"/>
      <c r="R48" s="46">
        <f t="shared" si="7"/>
        <v>1</v>
      </c>
      <c r="S48" s="46"/>
      <c r="T48" s="46">
        <v>1</v>
      </c>
      <c r="U48" s="46">
        <v>0.4</v>
      </c>
      <c r="V48" s="46">
        <v>0.05</v>
      </c>
      <c r="W48" s="47" t="e">
        <f>E48*#REF!+F48*#REF!</f>
        <v>#REF!</v>
      </c>
      <c r="X48" s="47" t="e">
        <f t="shared" si="8"/>
        <v>#REF!</v>
      </c>
      <c r="Y48" s="47" t="e">
        <f>D48*#REF!*R48</f>
        <v>#REF!</v>
      </c>
      <c r="Z48" s="47" t="e">
        <f t="shared" si="9"/>
        <v>#REF!</v>
      </c>
      <c r="AA48" s="47">
        <v>6071000</v>
      </c>
      <c r="AB48" s="47" t="e">
        <f t="shared" si="10"/>
        <v>#REF!</v>
      </c>
      <c r="AC48" s="47">
        <f t="shared" si="1"/>
        <v>0</v>
      </c>
      <c r="AD48" s="47">
        <f t="shared" si="11"/>
        <v>0</v>
      </c>
      <c r="AE48" s="47" t="e">
        <f>D48*#REF!*R48</f>
        <v>#REF!</v>
      </c>
      <c r="AF48" s="47">
        <f t="shared" si="12"/>
        <v>0</v>
      </c>
      <c r="AG48" s="47">
        <v>6071000</v>
      </c>
      <c r="AH48" s="47" t="e">
        <f t="shared" si="13"/>
        <v>#REF!</v>
      </c>
      <c r="AI48" s="48">
        <v>54432000</v>
      </c>
      <c r="AJ48" s="47">
        <v>37932000</v>
      </c>
      <c r="AK48" s="47">
        <f t="shared" si="2"/>
        <v>3240000</v>
      </c>
      <c r="AL48" s="47">
        <v>36770</v>
      </c>
      <c r="AM48" s="47">
        <v>11737230</v>
      </c>
      <c r="AN48" s="47">
        <v>0</v>
      </c>
      <c r="AO48" s="47">
        <v>0</v>
      </c>
      <c r="AP48" s="47"/>
      <c r="AQ48" s="47"/>
      <c r="AR48" s="47"/>
      <c r="AS48" s="47"/>
      <c r="AT48" s="47">
        <v>784000</v>
      </c>
      <c r="AU48" s="47">
        <f t="shared" si="3"/>
        <v>53730000</v>
      </c>
      <c r="AV48" s="47" t="e">
        <f t="shared" si="4"/>
        <v>#REF!</v>
      </c>
      <c r="AW48" s="47" t="e">
        <f t="shared" si="14"/>
        <v>#REF!</v>
      </c>
      <c r="AX48" s="47" t="e">
        <f t="shared" si="5"/>
        <v>#REF!</v>
      </c>
      <c r="AY48" s="47" t="e">
        <f t="shared" si="15"/>
        <v>#REF!</v>
      </c>
      <c r="AZ48" s="47">
        <v>6150000</v>
      </c>
      <c r="BA48" s="47" t="e">
        <f t="shared" si="16"/>
        <v>#REF!</v>
      </c>
      <c r="BB48" s="47" t="e">
        <f t="shared" si="17"/>
        <v>#REF!</v>
      </c>
    </row>
    <row r="49" spans="1:55" hidden="1" x14ac:dyDescent="0.3">
      <c r="A49" s="40" t="s">
        <v>98</v>
      </c>
      <c r="B49" s="41">
        <v>6890540</v>
      </c>
      <c r="C49" s="42"/>
      <c r="D49" s="43">
        <v>150</v>
      </c>
      <c r="E49" s="43">
        <v>45.936</v>
      </c>
      <c r="F49" s="43">
        <v>8.8000000000000007</v>
      </c>
      <c r="G49" s="44">
        <v>37</v>
      </c>
      <c r="H49" s="44">
        <v>35</v>
      </c>
      <c r="I49" s="44">
        <f t="shared" si="6"/>
        <v>72</v>
      </c>
      <c r="J49" s="45">
        <v>0.50898407714734251</v>
      </c>
      <c r="K49" s="46"/>
      <c r="L49" s="46"/>
      <c r="M49" s="46"/>
      <c r="N49" s="46"/>
      <c r="O49" s="46">
        <f t="shared" si="0"/>
        <v>1</v>
      </c>
      <c r="P49" s="46"/>
      <c r="Q49" s="46"/>
      <c r="R49" s="46">
        <f t="shared" si="7"/>
        <v>1</v>
      </c>
      <c r="S49" s="46"/>
      <c r="T49" s="46">
        <v>1</v>
      </c>
      <c r="U49" s="46">
        <v>0.4</v>
      </c>
      <c r="V49" s="46">
        <v>0.05</v>
      </c>
      <c r="W49" s="47" t="e">
        <f>E49*#REF!+F49*#REF!</f>
        <v>#REF!</v>
      </c>
      <c r="X49" s="47" t="e">
        <f t="shared" si="8"/>
        <v>#REF!</v>
      </c>
      <c r="Y49" s="47" t="e">
        <f>D49*#REF!*R49</f>
        <v>#REF!</v>
      </c>
      <c r="Z49" s="47" t="e">
        <f t="shared" si="9"/>
        <v>#REF!</v>
      </c>
      <c r="AA49" s="47">
        <v>4986000</v>
      </c>
      <c r="AB49" s="47" t="e">
        <f t="shared" si="10"/>
        <v>#REF!</v>
      </c>
      <c r="AC49" s="47">
        <f t="shared" si="1"/>
        <v>0</v>
      </c>
      <c r="AD49" s="47">
        <f t="shared" si="11"/>
        <v>0</v>
      </c>
      <c r="AE49" s="47" t="e">
        <f>D49*#REF!*R49</f>
        <v>#REF!</v>
      </c>
      <c r="AF49" s="47">
        <f t="shared" si="12"/>
        <v>0</v>
      </c>
      <c r="AG49" s="47">
        <v>4986000</v>
      </c>
      <c r="AH49" s="47" t="e">
        <f t="shared" si="13"/>
        <v>#REF!</v>
      </c>
      <c r="AI49" s="48">
        <v>47174407</v>
      </c>
      <c r="AJ49" s="47">
        <v>24356850</v>
      </c>
      <c r="AK49" s="47">
        <f t="shared" si="2"/>
        <v>2592000</v>
      </c>
      <c r="AL49" s="47">
        <v>1684000</v>
      </c>
      <c r="AM49" s="47">
        <v>828000</v>
      </c>
      <c r="AN49" s="47">
        <v>0</v>
      </c>
      <c r="AO49" s="47">
        <v>0</v>
      </c>
      <c r="AP49" s="47"/>
      <c r="AQ49" s="47"/>
      <c r="AR49" s="47"/>
      <c r="AS49" s="47"/>
      <c r="AT49" s="47">
        <v>8000</v>
      </c>
      <c r="AU49" s="47">
        <f t="shared" si="3"/>
        <v>29468850</v>
      </c>
      <c r="AV49" s="47" t="e">
        <f t="shared" si="4"/>
        <v>#REF!</v>
      </c>
      <c r="AW49" s="47" t="e">
        <f t="shared" si="14"/>
        <v>#REF!</v>
      </c>
      <c r="AX49" s="47" t="e">
        <f t="shared" si="5"/>
        <v>#REF!</v>
      </c>
      <c r="AY49" s="47" t="e">
        <f t="shared" si="15"/>
        <v>#REF!</v>
      </c>
      <c r="AZ49" s="47">
        <v>8783000</v>
      </c>
      <c r="BA49" s="47" t="e">
        <f t="shared" si="16"/>
        <v>#REF!</v>
      </c>
      <c r="BB49" s="47" t="e">
        <f t="shared" si="17"/>
        <v>#REF!</v>
      </c>
    </row>
    <row r="50" spans="1:55" hidden="1" x14ac:dyDescent="0.3">
      <c r="A50" s="40" t="s">
        <v>99</v>
      </c>
      <c r="B50" s="41">
        <v>6916747</v>
      </c>
      <c r="C50" s="42">
        <v>1</v>
      </c>
      <c r="D50" s="43">
        <v>44</v>
      </c>
      <c r="E50" s="43">
        <v>12.589</v>
      </c>
      <c r="F50" s="43">
        <v>7.61</v>
      </c>
      <c r="G50" s="44">
        <v>13</v>
      </c>
      <c r="H50" s="44">
        <v>6</v>
      </c>
      <c r="I50" s="44">
        <f t="shared" si="6"/>
        <v>19</v>
      </c>
      <c r="J50" s="45">
        <v>0.4698564342143251</v>
      </c>
      <c r="K50" s="46"/>
      <c r="L50" s="46"/>
      <c r="M50" s="46"/>
      <c r="N50" s="46"/>
      <c r="O50" s="46">
        <f t="shared" si="0"/>
        <v>1</v>
      </c>
      <c r="P50" s="46"/>
      <c r="Q50" s="46"/>
      <c r="R50" s="46">
        <f t="shared" si="7"/>
        <v>1</v>
      </c>
      <c r="S50" s="46"/>
      <c r="T50" s="46">
        <v>1</v>
      </c>
      <c r="U50" s="46">
        <v>0.4</v>
      </c>
      <c r="V50" s="46">
        <v>0.05</v>
      </c>
      <c r="W50" s="47" t="e">
        <f>E50*#REF!+F50*#REF!</f>
        <v>#REF!</v>
      </c>
      <c r="X50" s="47" t="e">
        <f t="shared" si="8"/>
        <v>#REF!</v>
      </c>
      <c r="Y50" s="47" t="e">
        <f>D50*#REF!*R50</f>
        <v>#REF!</v>
      </c>
      <c r="Z50" s="47" t="e">
        <f t="shared" si="9"/>
        <v>#REF!</v>
      </c>
      <c r="AA50" s="47">
        <v>1723000</v>
      </c>
      <c r="AB50" s="47" t="e">
        <f t="shared" si="10"/>
        <v>#REF!</v>
      </c>
      <c r="AC50" s="47">
        <f t="shared" si="1"/>
        <v>0</v>
      </c>
      <c r="AD50" s="47">
        <f t="shared" si="11"/>
        <v>0</v>
      </c>
      <c r="AE50" s="47" t="e">
        <f>D50*#REF!*R50</f>
        <v>#REF!</v>
      </c>
      <c r="AF50" s="47">
        <f t="shared" si="12"/>
        <v>0</v>
      </c>
      <c r="AG50" s="47">
        <v>1723000</v>
      </c>
      <c r="AH50" s="47" t="e">
        <f t="shared" si="13"/>
        <v>#REF!</v>
      </c>
      <c r="AI50" s="48">
        <v>22046549</v>
      </c>
      <c r="AJ50" s="47">
        <v>7091000</v>
      </c>
      <c r="AK50" s="47">
        <f t="shared" si="2"/>
        <v>684000</v>
      </c>
      <c r="AL50" s="47">
        <v>211983</v>
      </c>
      <c r="AM50" s="47">
        <v>0</v>
      </c>
      <c r="AN50" s="47">
        <v>4900000</v>
      </c>
      <c r="AO50" s="47">
        <v>0</v>
      </c>
      <c r="AP50" s="47"/>
      <c r="AQ50" s="47"/>
      <c r="AR50" s="47"/>
      <c r="AS50" s="47"/>
      <c r="AT50" s="47"/>
      <c r="AU50" s="47">
        <f t="shared" si="3"/>
        <v>12886983</v>
      </c>
      <c r="AV50" s="47" t="e">
        <f t="shared" si="4"/>
        <v>#REF!</v>
      </c>
      <c r="AW50" s="47" t="e">
        <f t="shared" si="14"/>
        <v>#REF!</v>
      </c>
      <c r="AX50" s="47" t="e">
        <f t="shared" si="5"/>
        <v>#REF!</v>
      </c>
      <c r="AY50" s="47" t="e">
        <f t="shared" si="15"/>
        <v>#REF!</v>
      </c>
      <c r="AZ50" s="47">
        <v>5542000</v>
      </c>
      <c r="BA50" s="47" t="e">
        <f t="shared" si="16"/>
        <v>#REF!</v>
      </c>
      <c r="BB50" s="47" t="e">
        <f t="shared" si="17"/>
        <v>#REF!</v>
      </c>
    </row>
    <row r="51" spans="1:55" hidden="1" x14ac:dyDescent="0.3">
      <c r="A51" s="40" t="s">
        <v>100</v>
      </c>
      <c r="B51" s="41">
        <v>6986535</v>
      </c>
      <c r="C51" s="42"/>
      <c r="D51" s="43">
        <v>152</v>
      </c>
      <c r="E51" s="43">
        <v>30.939</v>
      </c>
      <c r="F51" s="43">
        <v>11.35</v>
      </c>
      <c r="G51" s="44">
        <v>43</v>
      </c>
      <c r="H51" s="44">
        <v>25</v>
      </c>
      <c r="I51" s="44">
        <f t="shared" si="6"/>
        <v>68</v>
      </c>
      <c r="J51" s="45">
        <v>0.41929060873625085</v>
      </c>
      <c r="K51" s="46"/>
      <c r="L51" s="46"/>
      <c r="M51" s="46"/>
      <c r="N51" s="46"/>
      <c r="O51" s="46">
        <f t="shared" si="0"/>
        <v>1</v>
      </c>
      <c r="P51" s="46"/>
      <c r="Q51" s="46"/>
      <c r="R51" s="46">
        <f t="shared" si="7"/>
        <v>1</v>
      </c>
      <c r="S51" s="46"/>
      <c r="T51" s="46">
        <v>1</v>
      </c>
      <c r="U51" s="46">
        <v>0.4</v>
      </c>
      <c r="V51" s="46">
        <v>0.05</v>
      </c>
      <c r="W51" s="47" t="e">
        <f>E51*#REF!+F51*#REF!</f>
        <v>#REF!</v>
      </c>
      <c r="X51" s="47" t="e">
        <f t="shared" si="8"/>
        <v>#REF!</v>
      </c>
      <c r="Y51" s="47" t="e">
        <f>D51*#REF!*R51</f>
        <v>#REF!</v>
      </c>
      <c r="Z51" s="47" t="e">
        <f t="shared" si="9"/>
        <v>#REF!</v>
      </c>
      <c r="AA51" s="47">
        <v>5200000</v>
      </c>
      <c r="AB51" s="47" t="e">
        <f t="shared" si="10"/>
        <v>#REF!</v>
      </c>
      <c r="AC51" s="47">
        <f t="shared" si="1"/>
        <v>0</v>
      </c>
      <c r="AD51" s="47">
        <f t="shared" si="11"/>
        <v>0</v>
      </c>
      <c r="AE51" s="47" t="e">
        <f>D51*#REF!*R51</f>
        <v>#REF!</v>
      </c>
      <c r="AF51" s="47">
        <f t="shared" si="12"/>
        <v>0</v>
      </c>
      <c r="AG51" s="47">
        <v>5200000</v>
      </c>
      <c r="AH51" s="47" t="e">
        <f t="shared" si="13"/>
        <v>#REF!</v>
      </c>
      <c r="AI51" s="48">
        <v>38610000</v>
      </c>
      <c r="AJ51" s="47">
        <v>23100000</v>
      </c>
      <c r="AK51" s="47">
        <f t="shared" si="2"/>
        <v>2448000</v>
      </c>
      <c r="AL51" s="47">
        <v>302100</v>
      </c>
      <c r="AM51" s="47">
        <v>0</v>
      </c>
      <c r="AN51" s="47">
        <v>0</v>
      </c>
      <c r="AO51" s="47">
        <v>0</v>
      </c>
      <c r="AP51" s="47"/>
      <c r="AQ51" s="47"/>
      <c r="AR51" s="47"/>
      <c r="AS51" s="47"/>
      <c r="AT51" s="47"/>
      <c r="AU51" s="47">
        <f t="shared" si="3"/>
        <v>25850100</v>
      </c>
      <c r="AV51" s="47" t="e">
        <f t="shared" si="4"/>
        <v>#REF!</v>
      </c>
      <c r="AW51" s="47" t="e">
        <f t="shared" si="14"/>
        <v>#REF!</v>
      </c>
      <c r="AX51" s="47" t="e">
        <f t="shared" si="5"/>
        <v>#REF!</v>
      </c>
      <c r="AY51" s="47" t="e">
        <f t="shared" si="15"/>
        <v>#REF!</v>
      </c>
      <c r="AZ51" s="47">
        <v>9180000</v>
      </c>
      <c r="BA51" s="47" t="e">
        <f t="shared" si="16"/>
        <v>#REF!</v>
      </c>
      <c r="BB51" s="47" t="e">
        <f t="shared" si="17"/>
        <v>#REF!</v>
      </c>
    </row>
    <row r="52" spans="1:55" hidden="1" x14ac:dyDescent="0.3">
      <c r="A52" s="40" t="s">
        <v>101</v>
      </c>
      <c r="B52" s="41">
        <v>7001404</v>
      </c>
      <c r="C52" s="42"/>
      <c r="D52" s="43">
        <v>36</v>
      </c>
      <c r="E52" s="43">
        <v>14.31</v>
      </c>
      <c r="F52" s="43">
        <v>2.7</v>
      </c>
      <c r="G52" s="44">
        <v>3</v>
      </c>
      <c r="H52" s="44">
        <v>1</v>
      </c>
      <c r="I52" s="44">
        <f t="shared" si="6"/>
        <v>4</v>
      </c>
      <c r="J52" s="45">
        <v>0.35051546391752575</v>
      </c>
      <c r="K52" s="46"/>
      <c r="L52" s="46"/>
      <c r="M52" s="46"/>
      <c r="N52" s="46"/>
      <c r="O52" s="46">
        <f t="shared" si="0"/>
        <v>1</v>
      </c>
      <c r="P52" s="46"/>
      <c r="Q52" s="46"/>
      <c r="R52" s="46">
        <f t="shared" si="7"/>
        <v>1</v>
      </c>
      <c r="S52" s="46"/>
      <c r="T52" s="46">
        <v>1</v>
      </c>
      <c r="U52" s="46">
        <v>0.4</v>
      </c>
      <c r="V52" s="46">
        <v>0.05</v>
      </c>
      <c r="W52" s="47" t="e">
        <f>E52*#REF!+F52*#REF!</f>
        <v>#REF!</v>
      </c>
      <c r="X52" s="47" t="e">
        <f t="shared" si="8"/>
        <v>#REF!</v>
      </c>
      <c r="Y52" s="47" t="e">
        <f>D52*#REF!*R52</f>
        <v>#REF!</v>
      </c>
      <c r="Z52" s="47" t="e">
        <f t="shared" si="9"/>
        <v>#REF!</v>
      </c>
      <c r="AA52" s="47">
        <v>930800</v>
      </c>
      <c r="AB52" s="47" t="e">
        <f t="shared" si="10"/>
        <v>#REF!</v>
      </c>
      <c r="AC52" s="47">
        <f t="shared" si="1"/>
        <v>0</v>
      </c>
      <c r="AD52" s="47">
        <f t="shared" si="11"/>
        <v>0</v>
      </c>
      <c r="AE52" s="47" t="e">
        <f>D52*#REF!*R52</f>
        <v>#REF!</v>
      </c>
      <c r="AF52" s="47">
        <f t="shared" si="12"/>
        <v>0</v>
      </c>
      <c r="AG52" s="47">
        <v>930800</v>
      </c>
      <c r="AH52" s="47" t="e">
        <f t="shared" si="13"/>
        <v>#REF!</v>
      </c>
      <c r="AI52" s="48">
        <v>16327400</v>
      </c>
      <c r="AJ52" s="47">
        <v>5000006</v>
      </c>
      <c r="AK52" s="47">
        <f t="shared" si="2"/>
        <v>144000</v>
      </c>
      <c r="AL52" s="47">
        <v>24300</v>
      </c>
      <c r="AM52" s="47">
        <v>1217430</v>
      </c>
      <c r="AN52" s="47">
        <v>0</v>
      </c>
      <c r="AO52" s="47">
        <v>0</v>
      </c>
      <c r="AP52" s="47">
        <v>0</v>
      </c>
      <c r="AQ52" s="47"/>
      <c r="AR52" s="47"/>
      <c r="AS52" s="47"/>
      <c r="AT52" s="47"/>
      <c r="AU52" s="47">
        <f t="shared" si="3"/>
        <v>6385736</v>
      </c>
      <c r="AV52" s="47" t="e">
        <f t="shared" si="4"/>
        <v>#REF!</v>
      </c>
      <c r="AW52" s="47" t="e">
        <f t="shared" si="14"/>
        <v>#REF!</v>
      </c>
      <c r="AX52" s="47" t="e">
        <f t="shared" si="5"/>
        <v>#REF!</v>
      </c>
      <c r="AY52" s="47" t="e">
        <f t="shared" si="15"/>
        <v>#REF!</v>
      </c>
      <c r="AZ52" s="47">
        <v>2155000</v>
      </c>
      <c r="BA52" s="47" t="e">
        <f t="shared" si="16"/>
        <v>#REF!</v>
      </c>
      <c r="BB52" s="47" t="e">
        <f t="shared" si="17"/>
        <v>#REF!</v>
      </c>
    </row>
    <row r="53" spans="1:55" hidden="1" x14ac:dyDescent="0.3">
      <c r="A53" s="40" t="s">
        <v>94</v>
      </c>
      <c r="B53" s="41">
        <v>7102460</v>
      </c>
      <c r="C53" s="42">
        <v>1</v>
      </c>
      <c r="D53" s="43">
        <v>153</v>
      </c>
      <c r="E53" s="43">
        <v>32.090000000000003</v>
      </c>
      <c r="F53" s="43">
        <v>12.12</v>
      </c>
      <c r="G53" s="44">
        <v>31</v>
      </c>
      <c r="H53" s="44">
        <v>16</v>
      </c>
      <c r="I53" s="44">
        <f t="shared" si="6"/>
        <v>47</v>
      </c>
      <c r="J53" s="45">
        <v>0.38877367620627679</v>
      </c>
      <c r="K53" s="46"/>
      <c r="L53" s="46"/>
      <c r="M53" s="46"/>
      <c r="N53" s="46"/>
      <c r="O53" s="46">
        <f t="shared" si="0"/>
        <v>1</v>
      </c>
      <c r="P53" s="46"/>
      <c r="Q53" s="46"/>
      <c r="R53" s="46">
        <f t="shared" si="7"/>
        <v>1</v>
      </c>
      <c r="S53" s="46"/>
      <c r="T53" s="46">
        <v>1</v>
      </c>
      <c r="U53" s="46">
        <v>0.4</v>
      </c>
      <c r="V53" s="46">
        <v>0.05</v>
      </c>
      <c r="W53" s="47" t="e">
        <f>E53*#REF!+F53*#REF!</f>
        <v>#REF!</v>
      </c>
      <c r="X53" s="47" t="e">
        <f t="shared" si="8"/>
        <v>#REF!</v>
      </c>
      <c r="Y53" s="47" t="e">
        <f>D53*#REF!*R53</f>
        <v>#REF!</v>
      </c>
      <c r="Z53" s="47" t="e">
        <f t="shared" si="9"/>
        <v>#REF!</v>
      </c>
      <c r="AA53" s="47">
        <v>3900000</v>
      </c>
      <c r="AB53" s="47" t="e">
        <f t="shared" si="10"/>
        <v>#REF!</v>
      </c>
      <c r="AC53" s="47">
        <f t="shared" si="1"/>
        <v>0</v>
      </c>
      <c r="AD53" s="47">
        <f t="shared" si="11"/>
        <v>0</v>
      </c>
      <c r="AE53" s="47" t="e">
        <f>D53*#REF!*R53</f>
        <v>#REF!</v>
      </c>
      <c r="AF53" s="47">
        <f t="shared" si="12"/>
        <v>0</v>
      </c>
      <c r="AG53" s="47">
        <v>3900000</v>
      </c>
      <c r="AH53" s="47" t="e">
        <f t="shared" si="13"/>
        <v>#REF!</v>
      </c>
      <c r="AI53" s="48">
        <v>39814300</v>
      </c>
      <c r="AJ53" s="47">
        <v>22235000</v>
      </c>
      <c r="AK53" s="47">
        <f t="shared" si="2"/>
        <v>1692000</v>
      </c>
      <c r="AL53" s="47">
        <v>117000</v>
      </c>
      <c r="AM53" s="47">
        <v>0</v>
      </c>
      <c r="AN53" s="47">
        <v>1462500</v>
      </c>
      <c r="AO53" s="47">
        <v>0</v>
      </c>
      <c r="AP53" s="47"/>
      <c r="AQ53" s="47"/>
      <c r="AR53" s="47"/>
      <c r="AS53" s="47"/>
      <c r="AT53" s="47">
        <v>2041000</v>
      </c>
      <c r="AU53" s="47">
        <f t="shared" si="3"/>
        <v>27547500</v>
      </c>
      <c r="AV53" s="47" t="e">
        <f t="shared" si="4"/>
        <v>#REF!</v>
      </c>
      <c r="AW53" s="47" t="e">
        <f t="shared" si="14"/>
        <v>#REF!</v>
      </c>
      <c r="AX53" s="47" t="e">
        <f t="shared" si="5"/>
        <v>#REF!</v>
      </c>
      <c r="AY53" s="47" t="e">
        <f t="shared" si="15"/>
        <v>#REF!</v>
      </c>
      <c r="AZ53" s="47">
        <v>6243000</v>
      </c>
      <c r="BA53" s="47" t="e">
        <f t="shared" si="16"/>
        <v>#REF!</v>
      </c>
      <c r="BB53" s="47" t="e">
        <f t="shared" si="17"/>
        <v>#REF!</v>
      </c>
    </row>
    <row r="54" spans="1:55" hidden="1" x14ac:dyDescent="0.3">
      <c r="A54" s="40" t="s">
        <v>102</v>
      </c>
      <c r="B54" s="41">
        <v>7141935</v>
      </c>
      <c r="C54" s="42"/>
      <c r="D54" s="43">
        <v>26</v>
      </c>
      <c r="E54" s="43">
        <v>9.9</v>
      </c>
      <c r="F54" s="43">
        <v>2.6</v>
      </c>
      <c r="G54" s="44">
        <v>6</v>
      </c>
      <c r="H54" s="44">
        <v>3</v>
      </c>
      <c r="I54" s="44">
        <f t="shared" si="6"/>
        <v>9</v>
      </c>
      <c r="J54" s="45">
        <v>0.13194444444444445</v>
      </c>
      <c r="K54" s="46"/>
      <c r="L54" s="46"/>
      <c r="M54" s="46"/>
      <c r="N54" s="46"/>
      <c r="O54" s="46">
        <f t="shared" si="0"/>
        <v>1</v>
      </c>
      <c r="P54" s="46"/>
      <c r="Q54" s="46"/>
      <c r="R54" s="46">
        <f t="shared" si="7"/>
        <v>1</v>
      </c>
      <c r="S54" s="46"/>
      <c r="T54" s="46">
        <v>1</v>
      </c>
      <c r="U54" s="46">
        <v>0.4</v>
      </c>
      <c r="V54" s="46">
        <v>0.05</v>
      </c>
      <c r="W54" s="47" t="e">
        <f>E54*#REF!+F54*#REF!</f>
        <v>#REF!</v>
      </c>
      <c r="X54" s="47" t="e">
        <f t="shared" si="8"/>
        <v>#REF!</v>
      </c>
      <c r="Y54" s="47" t="e">
        <f>D54*#REF!*R54</f>
        <v>#REF!</v>
      </c>
      <c r="Z54" s="47" t="e">
        <f t="shared" si="9"/>
        <v>#REF!</v>
      </c>
      <c r="AA54" s="47">
        <v>1300000</v>
      </c>
      <c r="AB54" s="47" t="e">
        <f t="shared" si="10"/>
        <v>#REF!</v>
      </c>
      <c r="AC54" s="47">
        <f t="shared" si="1"/>
        <v>0</v>
      </c>
      <c r="AD54" s="47">
        <f t="shared" si="11"/>
        <v>0</v>
      </c>
      <c r="AE54" s="47" t="e">
        <f>D54*#REF!*R54</f>
        <v>#REF!</v>
      </c>
      <c r="AF54" s="47">
        <f t="shared" si="12"/>
        <v>0</v>
      </c>
      <c r="AG54" s="47">
        <v>1300000</v>
      </c>
      <c r="AH54" s="47" t="e">
        <f t="shared" si="13"/>
        <v>#REF!</v>
      </c>
      <c r="AI54" s="48">
        <v>7376334</v>
      </c>
      <c r="AJ54" s="47">
        <v>4000000</v>
      </c>
      <c r="AK54" s="47">
        <f t="shared" si="2"/>
        <v>324000</v>
      </c>
      <c r="AL54" s="47">
        <v>0</v>
      </c>
      <c r="AM54" s="47">
        <v>0</v>
      </c>
      <c r="AN54" s="47">
        <v>0</v>
      </c>
      <c r="AO54" s="47">
        <v>0</v>
      </c>
      <c r="AP54" s="47"/>
      <c r="AQ54" s="47">
        <v>0</v>
      </c>
      <c r="AR54" s="47">
        <v>80000</v>
      </c>
      <c r="AS54" s="47"/>
      <c r="AT54" s="47">
        <v>123000</v>
      </c>
      <c r="AU54" s="47">
        <f t="shared" si="3"/>
        <v>4527000</v>
      </c>
      <c r="AV54" s="47" t="e">
        <f t="shared" si="4"/>
        <v>#REF!</v>
      </c>
      <c r="AW54" s="47" t="e">
        <f t="shared" si="14"/>
        <v>#REF!</v>
      </c>
      <c r="AX54" s="47" t="e">
        <f t="shared" si="5"/>
        <v>#REF!</v>
      </c>
      <c r="AY54" s="47" t="e">
        <f t="shared" si="15"/>
        <v>#REF!</v>
      </c>
      <c r="AZ54" s="47">
        <v>2347000</v>
      </c>
      <c r="BA54" s="47" t="e">
        <f t="shared" si="16"/>
        <v>#REF!</v>
      </c>
      <c r="BB54" s="47" t="e">
        <f t="shared" si="17"/>
        <v>#REF!</v>
      </c>
    </row>
    <row r="55" spans="1:55" hidden="1" x14ac:dyDescent="0.3">
      <c r="A55" s="40" t="s">
        <v>103</v>
      </c>
      <c r="B55" s="41">
        <v>8021779</v>
      </c>
      <c r="C55" s="42"/>
      <c r="D55" s="43">
        <v>120</v>
      </c>
      <c r="E55" s="43">
        <v>36.138999999999996</v>
      </c>
      <c r="F55" s="43">
        <v>13</v>
      </c>
      <c r="G55" s="44">
        <v>38</v>
      </c>
      <c r="H55" s="44">
        <v>21</v>
      </c>
      <c r="I55" s="44">
        <f t="shared" si="6"/>
        <v>59</v>
      </c>
      <c r="J55" s="45">
        <v>0.43260126553046047</v>
      </c>
      <c r="K55" s="46"/>
      <c r="L55" s="46"/>
      <c r="M55" s="46"/>
      <c r="N55" s="46"/>
      <c r="O55" s="46">
        <f t="shared" si="0"/>
        <v>1</v>
      </c>
      <c r="P55" s="46"/>
      <c r="Q55" s="46"/>
      <c r="R55" s="46">
        <f t="shared" si="7"/>
        <v>1</v>
      </c>
      <c r="S55" s="46"/>
      <c r="T55" s="46">
        <v>1</v>
      </c>
      <c r="U55" s="46">
        <v>0.4</v>
      </c>
      <c r="V55" s="46">
        <v>0.05</v>
      </c>
      <c r="W55" s="47" t="e">
        <f>E55*#REF!+F55*#REF!</f>
        <v>#REF!</v>
      </c>
      <c r="X55" s="47" t="e">
        <f t="shared" si="8"/>
        <v>#REF!</v>
      </c>
      <c r="Y55" s="47" t="e">
        <f>D55*#REF!*R55</f>
        <v>#REF!</v>
      </c>
      <c r="Z55" s="47" t="e">
        <f t="shared" si="9"/>
        <v>#REF!</v>
      </c>
      <c r="AA55" s="47">
        <v>3500000</v>
      </c>
      <c r="AB55" s="47" t="e">
        <f t="shared" si="10"/>
        <v>#REF!</v>
      </c>
      <c r="AC55" s="47">
        <f t="shared" si="1"/>
        <v>0</v>
      </c>
      <c r="AD55" s="47">
        <f t="shared" si="11"/>
        <v>0</v>
      </c>
      <c r="AE55" s="47" t="e">
        <f>D55*#REF!*R55</f>
        <v>#REF!</v>
      </c>
      <c r="AF55" s="47">
        <f t="shared" si="12"/>
        <v>0</v>
      </c>
      <c r="AG55" s="47">
        <v>3500000</v>
      </c>
      <c r="AH55" s="47" t="e">
        <f t="shared" si="13"/>
        <v>#REF!</v>
      </c>
      <c r="AI55" s="48">
        <v>37412200</v>
      </c>
      <c r="AJ55" s="47">
        <v>20180000</v>
      </c>
      <c r="AK55" s="47">
        <f t="shared" si="2"/>
        <v>2124000</v>
      </c>
      <c r="AL55" s="47">
        <v>0</v>
      </c>
      <c r="AM55" s="47">
        <v>3900000</v>
      </c>
      <c r="AN55" s="47">
        <v>0</v>
      </c>
      <c r="AO55" s="47">
        <v>0</v>
      </c>
      <c r="AP55" s="47"/>
      <c r="AQ55" s="47"/>
      <c r="AR55" s="47"/>
      <c r="AS55" s="47">
        <v>1200000</v>
      </c>
      <c r="AT55" s="47">
        <v>1380000</v>
      </c>
      <c r="AU55" s="47">
        <f t="shared" si="3"/>
        <v>28784000</v>
      </c>
      <c r="AV55" s="47" t="e">
        <f t="shared" si="4"/>
        <v>#REF!</v>
      </c>
      <c r="AW55" s="47" t="e">
        <f t="shared" si="14"/>
        <v>#REF!</v>
      </c>
      <c r="AX55" s="47" t="e">
        <f t="shared" si="5"/>
        <v>#REF!</v>
      </c>
      <c r="AY55" s="47" t="e">
        <f t="shared" si="15"/>
        <v>#REF!</v>
      </c>
      <c r="AZ55" s="47">
        <v>6800000</v>
      </c>
      <c r="BA55" s="47" t="e">
        <f t="shared" si="16"/>
        <v>#REF!</v>
      </c>
      <c r="BB55" s="47" t="e">
        <f t="shared" si="17"/>
        <v>#REF!</v>
      </c>
    </row>
    <row r="56" spans="1:55" hidden="1" x14ac:dyDescent="0.3">
      <c r="A56" s="40" t="s">
        <v>89</v>
      </c>
      <c r="B56" s="41">
        <v>8563497</v>
      </c>
      <c r="C56" s="42">
        <v>1</v>
      </c>
      <c r="D56" s="43">
        <v>90</v>
      </c>
      <c r="E56" s="43">
        <v>31.5</v>
      </c>
      <c r="F56" s="43">
        <v>6.3</v>
      </c>
      <c r="G56" s="44">
        <v>23</v>
      </c>
      <c r="H56" s="44">
        <v>18</v>
      </c>
      <c r="I56" s="44">
        <f t="shared" si="6"/>
        <v>41</v>
      </c>
      <c r="J56" s="45">
        <v>0.42391221519469641</v>
      </c>
      <c r="K56" s="46"/>
      <c r="L56" s="46"/>
      <c r="M56" s="46"/>
      <c r="N56" s="46"/>
      <c r="O56" s="46">
        <f t="shared" si="0"/>
        <v>1</v>
      </c>
      <c r="P56" s="46"/>
      <c r="Q56" s="46"/>
      <c r="R56" s="46">
        <f t="shared" si="7"/>
        <v>1</v>
      </c>
      <c r="S56" s="46"/>
      <c r="T56" s="46">
        <v>1</v>
      </c>
      <c r="U56" s="46">
        <v>0.4</v>
      </c>
      <c r="V56" s="46">
        <v>0.05</v>
      </c>
      <c r="W56" s="47" t="e">
        <f>E56*#REF!+F56*#REF!</f>
        <v>#REF!</v>
      </c>
      <c r="X56" s="47" t="e">
        <f t="shared" si="8"/>
        <v>#REF!</v>
      </c>
      <c r="Y56" s="47" t="e">
        <f>D56*#REF!*R56</f>
        <v>#REF!</v>
      </c>
      <c r="Z56" s="47" t="e">
        <f t="shared" si="9"/>
        <v>#REF!</v>
      </c>
      <c r="AA56" s="47">
        <v>3153600</v>
      </c>
      <c r="AB56" s="47" t="e">
        <f t="shared" si="10"/>
        <v>#REF!</v>
      </c>
      <c r="AC56" s="47">
        <f t="shared" si="1"/>
        <v>0</v>
      </c>
      <c r="AD56" s="47">
        <f t="shared" si="11"/>
        <v>0</v>
      </c>
      <c r="AE56" s="47" t="e">
        <f>D56*#REF!*R56</f>
        <v>#REF!</v>
      </c>
      <c r="AF56" s="47">
        <f t="shared" si="12"/>
        <v>0</v>
      </c>
      <c r="AG56" s="47">
        <v>3153600</v>
      </c>
      <c r="AH56" s="47" t="e">
        <f t="shared" si="13"/>
        <v>#REF!</v>
      </c>
      <c r="AI56" s="48">
        <v>33958800</v>
      </c>
      <c r="AJ56" s="47">
        <v>14215000</v>
      </c>
      <c r="AK56" s="47">
        <f t="shared" si="2"/>
        <v>1476000</v>
      </c>
      <c r="AL56" s="47">
        <v>62370</v>
      </c>
      <c r="AM56" s="47">
        <v>0</v>
      </c>
      <c r="AN56" s="47">
        <v>8313840</v>
      </c>
      <c r="AO56" s="47">
        <v>0</v>
      </c>
      <c r="AP56" s="47"/>
      <c r="AQ56" s="47"/>
      <c r="AR56" s="47"/>
      <c r="AS56" s="47"/>
      <c r="AT56" s="47">
        <v>1294380</v>
      </c>
      <c r="AU56" s="47">
        <f t="shared" si="3"/>
        <v>25361590</v>
      </c>
      <c r="AV56" s="47" t="e">
        <f t="shared" si="4"/>
        <v>#REF!</v>
      </c>
      <c r="AW56" s="47" t="e">
        <f t="shared" si="14"/>
        <v>#REF!</v>
      </c>
      <c r="AX56" s="47" t="e">
        <f t="shared" si="5"/>
        <v>#REF!</v>
      </c>
      <c r="AY56" s="47" t="e">
        <f t="shared" si="15"/>
        <v>#REF!</v>
      </c>
      <c r="AZ56" s="47">
        <v>5476000</v>
      </c>
      <c r="BA56" s="47" t="e">
        <f t="shared" si="16"/>
        <v>#REF!</v>
      </c>
      <c r="BB56" s="47" t="e">
        <f t="shared" si="17"/>
        <v>#REF!</v>
      </c>
    </row>
    <row r="57" spans="1:55" hidden="1" x14ac:dyDescent="0.3">
      <c r="A57" s="40" t="s">
        <v>96</v>
      </c>
      <c r="B57" s="41">
        <v>9518537</v>
      </c>
      <c r="C57" s="42"/>
      <c r="D57" s="43">
        <v>5</v>
      </c>
      <c r="E57" s="43">
        <v>2.3330000000000002</v>
      </c>
      <c r="F57" s="43">
        <v>0.56699999999999995</v>
      </c>
      <c r="G57" s="44">
        <v>1</v>
      </c>
      <c r="H57" s="44">
        <v>0</v>
      </c>
      <c r="I57" s="44">
        <f t="shared" si="6"/>
        <v>1</v>
      </c>
      <c r="J57" s="45">
        <v>0.16474654377880182</v>
      </c>
      <c r="K57" s="46"/>
      <c r="L57" s="46"/>
      <c r="M57" s="46"/>
      <c r="N57" s="46"/>
      <c r="O57" s="46">
        <f t="shared" si="0"/>
        <v>1</v>
      </c>
      <c r="P57" s="46"/>
      <c r="Q57" s="46"/>
      <c r="R57" s="46">
        <f t="shared" si="7"/>
        <v>1</v>
      </c>
      <c r="S57" s="46"/>
      <c r="T57" s="46">
        <v>1</v>
      </c>
      <c r="U57" s="46">
        <v>0.4</v>
      </c>
      <c r="V57" s="46">
        <v>0.05</v>
      </c>
      <c r="W57" s="47" t="e">
        <f>E57*#REF!+F57*#REF!</f>
        <v>#REF!</v>
      </c>
      <c r="X57" s="47" t="e">
        <f t="shared" si="8"/>
        <v>#REF!</v>
      </c>
      <c r="Y57" s="47" t="e">
        <f>D57*#REF!*R57</f>
        <v>#REF!</v>
      </c>
      <c r="Z57" s="47" t="e">
        <f t="shared" si="9"/>
        <v>#REF!</v>
      </c>
      <c r="AA57" s="47">
        <v>1700</v>
      </c>
      <c r="AB57" s="47" t="e">
        <f t="shared" si="10"/>
        <v>#REF!</v>
      </c>
      <c r="AC57" s="47">
        <f t="shared" si="1"/>
        <v>0</v>
      </c>
      <c r="AD57" s="47">
        <f t="shared" si="11"/>
        <v>0</v>
      </c>
      <c r="AE57" s="47" t="e">
        <f>D57*#REF!*R57</f>
        <v>#REF!</v>
      </c>
      <c r="AF57" s="47">
        <f t="shared" si="12"/>
        <v>0</v>
      </c>
      <c r="AG57" s="47">
        <v>1700</v>
      </c>
      <c r="AH57" s="47" t="e">
        <f t="shared" si="13"/>
        <v>#REF!</v>
      </c>
      <c r="AI57" s="48">
        <v>1588116</v>
      </c>
      <c r="AJ57" s="47">
        <v>990000</v>
      </c>
      <c r="AK57" s="47">
        <f t="shared" si="2"/>
        <v>36000</v>
      </c>
      <c r="AL57" s="47">
        <v>65000</v>
      </c>
      <c r="AM57" s="47">
        <v>0</v>
      </c>
      <c r="AN57" s="47">
        <v>0</v>
      </c>
      <c r="AO57" s="47">
        <v>0</v>
      </c>
      <c r="AP57" s="47"/>
      <c r="AQ57" s="47"/>
      <c r="AR57" s="47"/>
      <c r="AS57" s="47">
        <v>63750</v>
      </c>
      <c r="AT57" s="47">
        <v>2500</v>
      </c>
      <c r="AU57" s="47">
        <f t="shared" si="3"/>
        <v>1157250</v>
      </c>
      <c r="AV57" s="47" t="e">
        <f t="shared" si="4"/>
        <v>#REF!</v>
      </c>
      <c r="AW57" s="47" t="e">
        <f t="shared" si="14"/>
        <v>#REF!</v>
      </c>
      <c r="AX57" s="47" t="e">
        <f t="shared" si="5"/>
        <v>#REF!</v>
      </c>
      <c r="AY57" s="47" t="e">
        <f t="shared" si="15"/>
        <v>#REF!</v>
      </c>
      <c r="AZ57" s="47">
        <v>325000</v>
      </c>
      <c r="BA57" s="47" t="e">
        <f t="shared" si="16"/>
        <v>#REF!</v>
      </c>
      <c r="BB57" s="47" t="e">
        <f t="shared" si="17"/>
        <v>#REF!</v>
      </c>
    </row>
    <row r="58" spans="1:55" hidden="1" x14ac:dyDescent="0.3">
      <c r="A58" s="40" t="s">
        <v>104</v>
      </c>
      <c r="B58" s="41">
        <v>9595541</v>
      </c>
      <c r="C58" s="42"/>
      <c r="D58" s="43">
        <v>65</v>
      </c>
      <c r="E58" s="43">
        <v>16</v>
      </c>
      <c r="F58" s="43">
        <v>5</v>
      </c>
      <c r="G58" s="44">
        <v>24</v>
      </c>
      <c r="H58" s="44">
        <v>11</v>
      </c>
      <c r="I58" s="44">
        <f t="shared" si="6"/>
        <v>35</v>
      </c>
      <c r="J58" s="45">
        <v>0.47826086956521741</v>
      </c>
      <c r="K58" s="46"/>
      <c r="L58" s="46"/>
      <c r="M58" s="46"/>
      <c r="N58" s="46"/>
      <c r="O58" s="46">
        <f t="shared" si="0"/>
        <v>1</v>
      </c>
      <c r="P58" s="46"/>
      <c r="Q58" s="46"/>
      <c r="R58" s="46">
        <f t="shared" si="7"/>
        <v>1</v>
      </c>
      <c r="S58" s="46"/>
      <c r="T58" s="46">
        <v>1</v>
      </c>
      <c r="U58" s="46">
        <v>0.4</v>
      </c>
      <c r="V58" s="46">
        <v>0.05</v>
      </c>
      <c r="W58" s="47" t="e">
        <f>E58*#REF!+F58*#REF!</f>
        <v>#REF!</v>
      </c>
      <c r="X58" s="47" t="e">
        <f t="shared" si="8"/>
        <v>#REF!</v>
      </c>
      <c r="Y58" s="47" t="e">
        <f>D58*#REF!*R58</f>
        <v>#REF!</v>
      </c>
      <c r="Z58" s="47" t="e">
        <f t="shared" si="9"/>
        <v>#REF!</v>
      </c>
      <c r="AA58" s="47">
        <v>1850000</v>
      </c>
      <c r="AB58" s="47" t="e">
        <f t="shared" si="10"/>
        <v>#REF!</v>
      </c>
      <c r="AC58" s="47">
        <f t="shared" si="1"/>
        <v>0</v>
      </c>
      <c r="AD58" s="47">
        <f t="shared" si="11"/>
        <v>0</v>
      </c>
      <c r="AE58" s="47" t="e">
        <f>D58*#REF!*R58</f>
        <v>#REF!</v>
      </c>
      <c r="AF58" s="47">
        <f t="shared" si="12"/>
        <v>0</v>
      </c>
      <c r="AG58" s="47">
        <v>1850000</v>
      </c>
      <c r="AH58" s="47" t="e">
        <f t="shared" si="13"/>
        <v>#REF!</v>
      </c>
      <c r="AI58" s="48">
        <v>17715000</v>
      </c>
      <c r="AJ58" s="47">
        <v>11910700</v>
      </c>
      <c r="AK58" s="47">
        <f t="shared" si="2"/>
        <v>1260000</v>
      </c>
      <c r="AL58" s="47">
        <v>506000</v>
      </c>
      <c r="AM58" s="47">
        <v>750000</v>
      </c>
      <c r="AN58" s="47">
        <v>0</v>
      </c>
      <c r="AO58" s="47">
        <v>0</v>
      </c>
      <c r="AP58" s="47"/>
      <c r="AQ58" s="47"/>
      <c r="AR58" s="47"/>
      <c r="AS58" s="47"/>
      <c r="AT58" s="47"/>
      <c r="AU58" s="47">
        <f t="shared" si="3"/>
        <v>14426700</v>
      </c>
      <c r="AV58" s="47" t="e">
        <f t="shared" si="4"/>
        <v>#REF!</v>
      </c>
      <c r="AW58" s="47" t="e">
        <f t="shared" si="14"/>
        <v>#REF!</v>
      </c>
      <c r="AX58" s="47" t="e">
        <f t="shared" si="5"/>
        <v>#REF!</v>
      </c>
      <c r="AY58" s="47" t="e">
        <f t="shared" si="15"/>
        <v>#REF!</v>
      </c>
      <c r="AZ58" s="47">
        <v>3193000</v>
      </c>
      <c r="BA58" s="47" t="e">
        <f t="shared" si="16"/>
        <v>#REF!</v>
      </c>
      <c r="BB58" s="47" t="e">
        <f t="shared" si="17"/>
        <v>#REF!</v>
      </c>
    </row>
    <row r="59" spans="1:55" hidden="1" x14ac:dyDescent="0.3">
      <c r="A59" s="40" t="s">
        <v>105</v>
      </c>
      <c r="B59" s="41">
        <v>9714807</v>
      </c>
      <c r="C59" s="42"/>
      <c r="D59" s="43">
        <v>122</v>
      </c>
      <c r="E59" s="43">
        <v>21.899000000000001</v>
      </c>
      <c r="F59" s="43">
        <v>4.1500000000000004</v>
      </c>
      <c r="G59" s="44">
        <v>7</v>
      </c>
      <c r="H59" s="44">
        <v>5</v>
      </c>
      <c r="I59" s="44">
        <f t="shared" si="6"/>
        <v>12</v>
      </c>
      <c r="J59" s="45">
        <v>0.41787342451059267</v>
      </c>
      <c r="K59" s="46"/>
      <c r="L59" s="46"/>
      <c r="M59" s="46"/>
      <c r="N59" s="46"/>
      <c r="O59" s="46">
        <f t="shared" si="0"/>
        <v>1</v>
      </c>
      <c r="P59" s="46"/>
      <c r="Q59" s="46"/>
      <c r="R59" s="46">
        <f t="shared" si="7"/>
        <v>1</v>
      </c>
      <c r="S59" s="46"/>
      <c r="T59" s="46">
        <v>1</v>
      </c>
      <c r="U59" s="46">
        <v>0.4</v>
      </c>
      <c r="V59" s="46">
        <v>0.05</v>
      </c>
      <c r="W59" s="47" t="e">
        <f>E59*#REF!+F59*#REF!</f>
        <v>#REF!</v>
      </c>
      <c r="X59" s="47" t="e">
        <f t="shared" si="8"/>
        <v>#REF!</v>
      </c>
      <c r="Y59" s="47" t="e">
        <f>D59*#REF!*R59</f>
        <v>#REF!</v>
      </c>
      <c r="Z59" s="47" t="e">
        <f t="shared" si="9"/>
        <v>#REF!</v>
      </c>
      <c r="AA59" s="47">
        <v>0</v>
      </c>
      <c r="AB59" s="47" t="e">
        <f t="shared" si="10"/>
        <v>#REF!</v>
      </c>
      <c r="AC59" s="47">
        <f t="shared" si="1"/>
        <v>0</v>
      </c>
      <c r="AD59" s="47">
        <f t="shared" si="11"/>
        <v>0</v>
      </c>
      <c r="AE59" s="47" t="e">
        <f>D59*#REF!*R59</f>
        <v>#REF!</v>
      </c>
      <c r="AF59" s="47">
        <f t="shared" si="12"/>
        <v>0</v>
      </c>
      <c r="AG59" s="47">
        <v>0</v>
      </c>
      <c r="AH59" s="47" t="e">
        <f t="shared" si="13"/>
        <v>#REF!</v>
      </c>
      <c r="AI59" s="48">
        <v>19591000</v>
      </c>
      <c r="AJ59" s="47">
        <v>12000000</v>
      </c>
      <c r="AK59" s="47">
        <f t="shared" si="2"/>
        <v>432000</v>
      </c>
      <c r="AL59" s="47">
        <v>200000</v>
      </c>
      <c r="AM59" s="47">
        <v>4095000</v>
      </c>
      <c r="AN59" s="47">
        <v>0</v>
      </c>
      <c r="AO59" s="47">
        <v>0</v>
      </c>
      <c r="AP59" s="47"/>
      <c r="AQ59" s="47"/>
      <c r="AR59" s="47"/>
      <c r="AS59" s="47"/>
      <c r="AT59" s="47"/>
      <c r="AU59" s="47">
        <f t="shared" si="3"/>
        <v>16727000</v>
      </c>
      <c r="AV59" s="47" t="e">
        <f t="shared" si="4"/>
        <v>#REF!</v>
      </c>
      <c r="AW59" s="47" t="e">
        <f t="shared" si="14"/>
        <v>#REF!</v>
      </c>
      <c r="AX59" s="47" t="e">
        <f t="shared" si="5"/>
        <v>#REF!</v>
      </c>
      <c r="AY59" s="47" t="e">
        <f t="shared" si="15"/>
        <v>#REF!</v>
      </c>
      <c r="AZ59" s="47">
        <v>1230000</v>
      </c>
      <c r="BA59" s="47" t="e">
        <f t="shared" si="16"/>
        <v>#REF!</v>
      </c>
      <c r="BB59" s="47" t="e">
        <f t="shared" si="17"/>
        <v>#REF!</v>
      </c>
    </row>
    <row r="60" spans="1:55" hidden="1" x14ac:dyDescent="0.3">
      <c r="A60" s="40" t="s">
        <v>106</v>
      </c>
      <c r="B60" s="41">
        <v>9753639</v>
      </c>
      <c r="C60" s="42"/>
      <c r="D60" s="43">
        <v>57</v>
      </c>
      <c r="E60" s="43">
        <v>17.247</v>
      </c>
      <c r="F60" s="43">
        <v>1.5</v>
      </c>
      <c r="G60" s="44">
        <v>10</v>
      </c>
      <c r="H60" s="44">
        <v>7</v>
      </c>
      <c r="I60" s="44">
        <f t="shared" si="6"/>
        <v>17</v>
      </c>
      <c r="J60" s="45">
        <v>0.39809285301483333</v>
      </c>
      <c r="K60" s="46"/>
      <c r="L60" s="46"/>
      <c r="M60" s="46"/>
      <c r="N60" s="46"/>
      <c r="O60" s="46">
        <f t="shared" si="0"/>
        <v>1</v>
      </c>
      <c r="P60" s="46"/>
      <c r="Q60" s="46"/>
      <c r="R60" s="46">
        <f t="shared" si="7"/>
        <v>1</v>
      </c>
      <c r="S60" s="46"/>
      <c r="T60" s="46">
        <v>1</v>
      </c>
      <c r="U60" s="46">
        <v>0.4</v>
      </c>
      <c r="V60" s="46">
        <v>0.05</v>
      </c>
      <c r="W60" s="47" t="e">
        <f>E60*#REF!+F60*#REF!</f>
        <v>#REF!</v>
      </c>
      <c r="X60" s="47" t="e">
        <f t="shared" si="8"/>
        <v>#REF!</v>
      </c>
      <c r="Y60" s="47" t="e">
        <f>D60*#REF!*R60</f>
        <v>#REF!</v>
      </c>
      <c r="Z60" s="47" t="e">
        <f t="shared" si="9"/>
        <v>#REF!</v>
      </c>
      <c r="AA60" s="47">
        <v>2250000</v>
      </c>
      <c r="AB60" s="47" t="e">
        <f t="shared" si="10"/>
        <v>#REF!</v>
      </c>
      <c r="AC60" s="47">
        <f t="shared" si="1"/>
        <v>0</v>
      </c>
      <c r="AD60" s="47">
        <f t="shared" si="11"/>
        <v>0</v>
      </c>
      <c r="AE60" s="47" t="e">
        <f>D60*#REF!*R60</f>
        <v>#REF!</v>
      </c>
      <c r="AF60" s="47">
        <f t="shared" si="12"/>
        <v>0</v>
      </c>
      <c r="AG60" s="47">
        <v>2250000</v>
      </c>
      <c r="AH60" s="47" t="e">
        <f t="shared" si="13"/>
        <v>#REF!</v>
      </c>
      <c r="AI60" s="48">
        <v>15626200</v>
      </c>
      <c r="AJ60" s="47">
        <v>7906000</v>
      </c>
      <c r="AK60" s="47">
        <f t="shared" si="2"/>
        <v>612000</v>
      </c>
      <c r="AL60" s="47">
        <v>0</v>
      </c>
      <c r="AM60" s="47">
        <v>0</v>
      </c>
      <c r="AN60" s="47">
        <v>0</v>
      </c>
      <c r="AO60" s="47">
        <v>0</v>
      </c>
      <c r="AP60" s="47"/>
      <c r="AQ60" s="47"/>
      <c r="AR60" s="47"/>
      <c r="AS60" s="47"/>
      <c r="AT60" s="47">
        <v>1430000</v>
      </c>
      <c r="AU60" s="47">
        <f t="shared" si="3"/>
        <v>9948000</v>
      </c>
      <c r="AV60" s="47" t="e">
        <f t="shared" si="4"/>
        <v>#REF!</v>
      </c>
      <c r="AW60" s="47" t="e">
        <f t="shared" si="14"/>
        <v>#REF!</v>
      </c>
      <c r="AX60" s="47" t="e">
        <f t="shared" si="5"/>
        <v>#REF!</v>
      </c>
      <c r="AY60" s="47" t="e">
        <f t="shared" si="15"/>
        <v>#REF!</v>
      </c>
      <c r="AZ60" s="47">
        <v>3995000</v>
      </c>
      <c r="BA60" s="47" t="e">
        <f t="shared" si="16"/>
        <v>#REF!</v>
      </c>
      <c r="BB60" s="47" t="e">
        <f t="shared" si="17"/>
        <v>#REF!</v>
      </c>
    </row>
    <row r="61" spans="1:55" hidden="1" x14ac:dyDescent="0.3">
      <c r="A61" s="40" t="s">
        <v>107</v>
      </c>
      <c r="B61" s="41">
        <v>9823316</v>
      </c>
      <c r="C61" s="42"/>
      <c r="D61" s="43">
        <v>83</v>
      </c>
      <c r="E61" s="43">
        <v>19</v>
      </c>
      <c r="F61" s="43">
        <v>4.93</v>
      </c>
      <c r="G61" s="44">
        <v>31</v>
      </c>
      <c r="H61" s="44">
        <v>9</v>
      </c>
      <c r="I61" s="44">
        <f t="shared" si="6"/>
        <v>40</v>
      </c>
      <c r="J61" s="45">
        <v>0.37713110700434682</v>
      </c>
      <c r="K61" s="46"/>
      <c r="L61" s="46"/>
      <c r="M61" s="46"/>
      <c r="N61" s="46"/>
      <c r="O61" s="46">
        <f t="shared" si="0"/>
        <v>1</v>
      </c>
      <c r="P61" s="46"/>
      <c r="Q61" s="46"/>
      <c r="R61" s="46">
        <f t="shared" si="7"/>
        <v>1</v>
      </c>
      <c r="S61" s="46"/>
      <c r="T61" s="46">
        <v>1</v>
      </c>
      <c r="U61" s="46">
        <v>0.4</v>
      </c>
      <c r="V61" s="46">
        <v>0.05</v>
      </c>
      <c r="W61" s="47" t="e">
        <f>E61*#REF!+F61*#REF!</f>
        <v>#REF!</v>
      </c>
      <c r="X61" s="47" t="e">
        <f t="shared" si="8"/>
        <v>#REF!</v>
      </c>
      <c r="Y61" s="47" t="e">
        <f>D61*#REF!*R61</f>
        <v>#REF!</v>
      </c>
      <c r="Z61" s="47" t="e">
        <f t="shared" si="9"/>
        <v>#REF!</v>
      </c>
      <c r="AA61" s="47">
        <v>2900000</v>
      </c>
      <c r="AB61" s="47" t="e">
        <f t="shared" si="10"/>
        <v>#REF!</v>
      </c>
      <c r="AC61" s="47">
        <f t="shared" si="1"/>
        <v>0</v>
      </c>
      <c r="AD61" s="47">
        <f t="shared" si="11"/>
        <v>0</v>
      </c>
      <c r="AE61" s="47" t="e">
        <f>D61*#REF!*R61</f>
        <v>#REF!</v>
      </c>
      <c r="AF61" s="47">
        <f t="shared" si="12"/>
        <v>0</v>
      </c>
      <c r="AG61" s="47">
        <v>2900000</v>
      </c>
      <c r="AH61" s="47" t="e">
        <f t="shared" si="13"/>
        <v>#REF!</v>
      </c>
      <c r="AI61" s="48">
        <v>21993600</v>
      </c>
      <c r="AJ61" s="47">
        <v>13100000</v>
      </c>
      <c r="AK61" s="47">
        <f t="shared" si="2"/>
        <v>1440000</v>
      </c>
      <c r="AL61" s="47"/>
      <c r="AM61" s="47">
        <v>3680000</v>
      </c>
      <c r="AN61" s="47">
        <v>0</v>
      </c>
      <c r="AO61" s="47">
        <v>0</v>
      </c>
      <c r="AP61" s="47"/>
      <c r="AQ61" s="47"/>
      <c r="AR61" s="47"/>
      <c r="AS61" s="47"/>
      <c r="AT61" s="47"/>
      <c r="AU61" s="47">
        <f t="shared" si="3"/>
        <v>18220000</v>
      </c>
      <c r="AV61" s="47" t="e">
        <f t="shared" si="4"/>
        <v>#REF!</v>
      </c>
      <c r="AW61" s="47" t="e">
        <f t="shared" si="14"/>
        <v>#REF!</v>
      </c>
      <c r="AX61" s="47" t="e">
        <f t="shared" si="5"/>
        <v>#REF!</v>
      </c>
      <c r="AY61" s="47" t="e">
        <f t="shared" si="15"/>
        <v>#REF!</v>
      </c>
      <c r="AZ61" s="47">
        <v>3690000</v>
      </c>
      <c r="BA61" s="47" t="e">
        <f t="shared" si="16"/>
        <v>#REF!</v>
      </c>
      <c r="BB61" s="47" t="e">
        <f t="shared" si="17"/>
        <v>#REF!</v>
      </c>
    </row>
    <row r="62" spans="1:55" hidden="1" x14ac:dyDescent="0.3">
      <c r="A62" s="40" t="s">
        <v>79</v>
      </c>
      <c r="B62" s="41">
        <v>9884915</v>
      </c>
      <c r="C62" s="42"/>
      <c r="D62" s="43">
        <v>37</v>
      </c>
      <c r="E62" s="43">
        <v>11</v>
      </c>
      <c r="F62" s="43">
        <v>5</v>
      </c>
      <c r="G62" s="44">
        <v>8</v>
      </c>
      <c r="H62" s="44">
        <v>6</v>
      </c>
      <c r="I62" s="44">
        <f t="shared" si="6"/>
        <v>14</v>
      </c>
      <c r="J62" s="45">
        <v>0.28347514554411107</v>
      </c>
      <c r="K62" s="46"/>
      <c r="L62" s="46"/>
      <c r="M62" s="46"/>
      <c r="N62" s="46"/>
      <c r="O62" s="46">
        <f t="shared" si="0"/>
        <v>1</v>
      </c>
      <c r="P62" s="46"/>
      <c r="Q62" s="46"/>
      <c r="R62" s="46">
        <f t="shared" si="7"/>
        <v>1</v>
      </c>
      <c r="S62" s="46"/>
      <c r="T62" s="46">
        <v>1</v>
      </c>
      <c r="U62" s="46">
        <v>0.4</v>
      </c>
      <c r="V62" s="46">
        <v>0.05</v>
      </c>
      <c r="W62" s="47" t="e">
        <f>E62*#REF!+F62*#REF!</f>
        <v>#REF!</v>
      </c>
      <c r="X62" s="47" t="e">
        <f t="shared" si="8"/>
        <v>#REF!</v>
      </c>
      <c r="Y62" s="47" t="e">
        <f>D62*#REF!*R62</f>
        <v>#REF!</v>
      </c>
      <c r="Z62" s="47" t="e">
        <f t="shared" si="9"/>
        <v>#REF!</v>
      </c>
      <c r="AA62" s="47">
        <v>920000</v>
      </c>
      <c r="AB62" s="47" t="e">
        <f t="shared" si="10"/>
        <v>#REF!</v>
      </c>
      <c r="AC62" s="47">
        <f t="shared" si="1"/>
        <v>0</v>
      </c>
      <c r="AD62" s="47">
        <f t="shared" si="11"/>
        <v>0</v>
      </c>
      <c r="AE62" s="47" t="e">
        <f>D62*#REF!*R62</f>
        <v>#REF!</v>
      </c>
      <c r="AF62" s="47">
        <f t="shared" si="12"/>
        <v>0</v>
      </c>
      <c r="AG62" s="47">
        <v>920000</v>
      </c>
      <c r="AH62" s="47" t="e">
        <f t="shared" si="13"/>
        <v>#REF!</v>
      </c>
      <c r="AI62" s="48">
        <v>10755000</v>
      </c>
      <c r="AJ62" s="47">
        <v>6245000</v>
      </c>
      <c r="AK62" s="47">
        <f t="shared" si="2"/>
        <v>504000</v>
      </c>
      <c r="AL62" s="47">
        <v>5667</v>
      </c>
      <c r="AM62" s="47">
        <v>2455333</v>
      </c>
      <c r="AN62" s="47">
        <v>0</v>
      </c>
      <c r="AO62" s="47">
        <v>0</v>
      </c>
      <c r="AP62" s="47"/>
      <c r="AQ62" s="47"/>
      <c r="AR62" s="47"/>
      <c r="AS62" s="47"/>
      <c r="AT62" s="47">
        <v>229000</v>
      </c>
      <c r="AU62" s="47">
        <f t="shared" si="3"/>
        <v>9439000</v>
      </c>
      <c r="AV62" s="47" t="e">
        <f t="shared" si="4"/>
        <v>#REF!</v>
      </c>
      <c r="AW62" s="47" t="e">
        <f t="shared" si="14"/>
        <v>#REF!</v>
      </c>
      <c r="AX62" s="47" t="e">
        <f t="shared" si="5"/>
        <v>#REF!</v>
      </c>
      <c r="AY62" s="47" t="e">
        <f t="shared" si="15"/>
        <v>#REF!</v>
      </c>
      <c r="AZ62" s="47">
        <v>1500000</v>
      </c>
      <c r="BA62" s="47" t="e">
        <f t="shared" si="16"/>
        <v>#REF!</v>
      </c>
      <c r="BB62" s="47" t="e">
        <f t="shared" si="17"/>
        <v>#REF!</v>
      </c>
    </row>
    <row r="63" spans="1:55" x14ac:dyDescent="0.3">
      <c r="A63" s="46"/>
      <c r="B63" s="50"/>
      <c r="C63" s="51"/>
      <c r="D63" s="46"/>
      <c r="E63" s="52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8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</row>
    <row r="64" spans="1:55" x14ac:dyDescent="0.3">
      <c r="E64" s="49"/>
    </row>
    <row r="66" spans="5:5" x14ac:dyDescent="0.3">
      <c r="E66" s="7"/>
    </row>
  </sheetData>
  <autoFilter ref="A27:F64">
    <filterColumn colId="1">
      <filters blank="1"/>
    </filterColumn>
    <sortState ref="A35:F70">
      <sortCondition ref="B32:B70"/>
    </sortState>
  </autoFilter>
  <mergeCells count="23">
    <mergeCell ref="BB25:BB27"/>
    <mergeCell ref="G26:I26"/>
    <mergeCell ref="AL26:AT26"/>
    <mergeCell ref="AU26:AU27"/>
    <mergeCell ref="BC25:BC27"/>
    <mergeCell ref="AV25:AV27"/>
    <mergeCell ref="AW25:AW27"/>
    <mergeCell ref="AX25:AX27"/>
    <mergeCell ref="AY25:AY27"/>
    <mergeCell ref="AZ25:AZ27"/>
    <mergeCell ref="BA25:BA27"/>
    <mergeCell ref="K25:O25"/>
    <mergeCell ref="P25:R25"/>
    <mergeCell ref="W25:AB25"/>
    <mergeCell ref="AC25:AH25"/>
    <mergeCell ref="AI25:AI27"/>
    <mergeCell ref="AJ25:AU25"/>
    <mergeCell ref="B9:B13"/>
    <mergeCell ref="B16:B18"/>
    <mergeCell ref="A25:A27"/>
    <mergeCell ref="B25:B27"/>
    <mergeCell ref="C25:C27"/>
    <mergeCell ref="D25:J25"/>
  </mergeCells>
  <conditionalFormatting sqref="J28:J62">
    <cfRule type="cellIs" dxfId="2" priority="2" operator="greaterThan">
      <formula>0.4</formula>
    </cfRule>
    <cfRule type="cellIs" dxfId="1" priority="3" operator="greaterThan">
      <formula>40</formula>
    </cfRule>
  </conditionalFormatting>
  <conditionalFormatting sqref="BA28:BB62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5" fitToWidth="0" orientation="landscape" horizontalDpi="4294967292" verticalDpi="4294967292" r:id="rId1"/>
  <headerFooter>
    <oddHeader>&amp;L&amp;"Calibri,Obyčejné"&amp;K000000Příloha č. 2 Výpočet vyrovnávací platby - dotace/příspěvku z rozpočtu kraje</oddHeader>
    <oddFooter>&amp;R&amp;"Calibri,Regular"&amp;K000000&amp;P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DOSE</vt:lpstr>
      <vt:lpstr>DOSE!Oblast_tisku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Vlasáková Ivana</cp:lastModifiedBy>
  <cp:lastPrinted>2015-08-14T09:20:59Z</cp:lastPrinted>
  <dcterms:created xsi:type="dcterms:W3CDTF">2015-08-14T09:01:16Z</dcterms:created>
  <dcterms:modified xsi:type="dcterms:W3CDTF">2015-08-18T05:39:25Z</dcterms:modified>
</cp:coreProperties>
</file>